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mc:AlternateContent xmlns:mc="http://schemas.openxmlformats.org/markup-compatibility/2006">
    <mc:Choice Requires="x15">
      <x15ac:absPath xmlns:x15ac="http://schemas.microsoft.com/office/spreadsheetml/2010/11/ac" url="D:\Dropbox\StaffRequest\"/>
    </mc:Choice>
  </mc:AlternateContent>
  <xr:revisionPtr revIDLastSave="0" documentId="8_{B7B32841-1540-451C-8523-6636ACE556D8}" xr6:coauthVersionLast="36" xr6:coauthVersionMax="36" xr10:uidLastSave="{00000000-0000-0000-0000-000000000000}"/>
  <bookViews>
    <workbookView xWindow="0" yWindow="0" windowWidth="13470" windowHeight="5280" firstSheet="3" activeTab="3" xr2:uid="{00000000-000D-0000-FFFF-FFFF00000000}"/>
  </bookViews>
  <sheets>
    <sheet name="PIP no env. &amp; inc. sample" sheetId="16" state="hidden" r:id="rId1"/>
    <sheet name="PIP (no Envelope)" sheetId="15" state="hidden" r:id="rId2"/>
    <sheet name="2017 PIP Analysis" sheetId="19" state="hidden" r:id="rId3"/>
    <sheet name=" PIP Actuals" sheetId="18" r:id="rId4"/>
  </sheets>
  <definedNames>
    <definedName name="_xlnm.Print_Area" localSheetId="3">' PIP Actuals'!$B$2:$N$67</definedName>
    <definedName name="_xlnm.Print_Area" localSheetId="1">'PIP (no Envelope)'!$B$2:$N$19</definedName>
    <definedName name="_xlnm.Print_Area" localSheetId="0">'PIP no env. &amp; inc. sample'!$B$2:$N$19</definedName>
  </definedNames>
  <calcPr calcId="191029" iterate="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X115" i="18" l="1"/>
  <c r="W115" i="18"/>
  <c r="V115" i="18"/>
  <c r="U115" i="18"/>
  <c r="T115" i="18"/>
  <c r="H115" i="18"/>
  <c r="F115" i="18"/>
  <c r="X112" i="18"/>
  <c r="W112" i="18"/>
  <c r="V112" i="18"/>
  <c r="U112" i="18"/>
  <c r="T112" i="18"/>
  <c r="Z112" i="18" s="1"/>
  <c r="F112" i="18"/>
  <c r="H112" i="18" s="1"/>
  <c r="U109" i="18"/>
  <c r="X109" i="18"/>
  <c r="W109" i="18"/>
  <c r="V109" i="18"/>
  <c r="T109" i="18"/>
  <c r="H109" i="18"/>
  <c r="F109" i="18"/>
  <c r="U106" i="18"/>
  <c r="X106" i="18"/>
  <c r="W106" i="18"/>
  <c r="V106" i="18"/>
  <c r="T106" i="18"/>
  <c r="F106" i="18"/>
  <c r="H106" i="18" s="1"/>
  <c r="I103" i="18"/>
  <c r="I27" i="18"/>
  <c r="C103" i="18"/>
  <c r="Z115" i="18" l="1"/>
  <c r="J115" i="18" s="1"/>
  <c r="L115" i="18" s="1"/>
  <c r="Z109" i="18"/>
  <c r="J109" i="18" s="1"/>
  <c r="L109" i="18" s="1"/>
  <c r="L112" i="18" s="1"/>
  <c r="Z106" i="18"/>
  <c r="J106" i="18" s="1"/>
  <c r="L106" i="18" s="1"/>
  <c r="T98" i="18" l="1"/>
  <c r="C27" i="18" l="1"/>
  <c r="X98" i="18" l="1"/>
  <c r="W98" i="18"/>
  <c r="V98" i="18"/>
  <c r="U98" i="18"/>
  <c r="V51" i="18" l="1"/>
  <c r="T45" i="18"/>
  <c r="U25" i="18"/>
  <c r="V25" i="18"/>
  <c r="W25" i="18"/>
  <c r="X25" i="18"/>
  <c r="T25" i="18"/>
  <c r="U22" i="18"/>
  <c r="V22" i="18"/>
  <c r="W22" i="18"/>
  <c r="X22" i="18"/>
  <c r="T22" i="18"/>
  <c r="U19" i="18"/>
  <c r="V19" i="18"/>
  <c r="W19" i="18"/>
  <c r="X19" i="18"/>
  <c r="T19" i="18"/>
  <c r="U16" i="18"/>
  <c r="V16" i="18"/>
  <c r="W16" i="18"/>
  <c r="X16" i="18"/>
  <c r="T16" i="18"/>
  <c r="U13" i="18"/>
  <c r="V13" i="18"/>
  <c r="W13" i="18"/>
  <c r="X13" i="18"/>
  <c r="T13" i="18"/>
  <c r="U10" i="18"/>
  <c r="V10" i="18"/>
  <c r="W10" i="18"/>
  <c r="X10" i="18"/>
  <c r="T10" i="18"/>
  <c r="V7" i="18"/>
  <c r="W7" i="18"/>
  <c r="X7" i="18"/>
  <c r="T7" i="18"/>
  <c r="U7" i="18"/>
  <c r="U30" i="18"/>
  <c r="F25" i="18"/>
  <c r="H25" i="18" s="1"/>
  <c r="F22" i="18"/>
  <c r="H22" i="18" s="1"/>
  <c r="F19" i="18"/>
  <c r="H19" i="18" s="1"/>
  <c r="F16" i="18"/>
  <c r="H16" i="18" s="1"/>
  <c r="F13" i="18"/>
  <c r="H13" i="18" s="1"/>
  <c r="F10" i="18"/>
  <c r="H10" i="18" s="1"/>
  <c r="H7" i="18"/>
  <c r="Z16" i="18" l="1"/>
  <c r="Z7" i="18"/>
  <c r="Z22" i="18"/>
  <c r="J22" i="18" s="1"/>
  <c r="Z25" i="18"/>
  <c r="J25" i="18" s="1"/>
  <c r="Z13" i="18"/>
  <c r="Z19" i="18"/>
  <c r="J19" i="18" s="1"/>
  <c r="Z10" i="18"/>
  <c r="J10" i="18" s="1"/>
  <c r="J13" i="18"/>
  <c r="J16" i="18"/>
  <c r="J7" i="18"/>
  <c r="L7" i="18" s="1"/>
  <c r="F27" i="18"/>
  <c r="H27" i="18"/>
  <c r="L10" i="18" l="1"/>
  <c r="L13" i="18" s="1"/>
  <c r="L16" i="18" s="1"/>
  <c r="L19" i="18" s="1"/>
  <c r="L22" i="18" s="1"/>
  <c r="L25" i="18" s="1"/>
  <c r="L27" i="18" s="1"/>
  <c r="J27" i="18"/>
  <c r="D20" i="19"/>
  <c r="E15" i="19"/>
  <c r="E14" i="19"/>
  <c r="E13" i="19"/>
  <c r="E12" i="19"/>
  <c r="E5" i="19"/>
  <c r="E6" i="19"/>
  <c r="E7" i="19"/>
  <c r="E4" i="19"/>
  <c r="C65" i="18"/>
  <c r="H45" i="18"/>
  <c r="H39" i="18"/>
  <c r="H33" i="18"/>
  <c r="H36" i="18"/>
  <c r="X101" i="18"/>
  <c r="W101" i="18"/>
  <c r="V101" i="18"/>
  <c r="U101" i="18"/>
  <c r="T101" i="18"/>
  <c r="X95" i="18"/>
  <c r="W95" i="18"/>
  <c r="V95" i="18"/>
  <c r="U95" i="18"/>
  <c r="T95" i="18"/>
  <c r="X92" i="18"/>
  <c r="W92" i="18"/>
  <c r="V92" i="18"/>
  <c r="U92" i="18"/>
  <c r="T92" i="18"/>
  <c r="X89" i="18"/>
  <c r="W89" i="18"/>
  <c r="V89" i="18"/>
  <c r="U89" i="18"/>
  <c r="T89" i="18"/>
  <c r="X86" i="18"/>
  <c r="W86" i="18"/>
  <c r="V86" i="18"/>
  <c r="U86" i="18"/>
  <c r="T86" i="18"/>
  <c r="X83" i="18"/>
  <c r="W83" i="18"/>
  <c r="V83" i="18"/>
  <c r="U83" i="18"/>
  <c r="T83" i="18"/>
  <c r="X80" i="18"/>
  <c r="W80" i="18"/>
  <c r="V80" i="18"/>
  <c r="U80" i="18"/>
  <c r="T80" i="18"/>
  <c r="X77" i="18"/>
  <c r="W77" i="18"/>
  <c r="V77" i="18"/>
  <c r="U77" i="18"/>
  <c r="T77" i="18"/>
  <c r="X74" i="18"/>
  <c r="W74" i="18"/>
  <c r="V74" i="18"/>
  <c r="U74" i="18"/>
  <c r="T74" i="18"/>
  <c r="X71" i="18"/>
  <c r="W71" i="18"/>
  <c r="V71" i="18"/>
  <c r="U71" i="18"/>
  <c r="T71" i="18"/>
  <c r="U68" i="18"/>
  <c r="V68" i="18"/>
  <c r="W68" i="18"/>
  <c r="X68" i="18"/>
  <c r="T68" i="18"/>
  <c r="T54" i="18"/>
  <c r="T48" i="18"/>
  <c r="T42" i="18"/>
  <c r="T39" i="18"/>
  <c r="T33" i="18"/>
  <c r="U33" i="18"/>
  <c r="T30" i="18"/>
  <c r="F101" i="18"/>
  <c r="H101" i="18" s="1"/>
  <c r="F98" i="18"/>
  <c r="H98" i="18" s="1"/>
  <c r="F95" i="18"/>
  <c r="H95" i="18" s="1"/>
  <c r="F92" i="18"/>
  <c r="H92" i="18" s="1"/>
  <c r="F89" i="18"/>
  <c r="H89" i="18" s="1"/>
  <c r="F86" i="18"/>
  <c r="H86" i="18" s="1"/>
  <c r="F83" i="18"/>
  <c r="H83" i="18" s="1"/>
  <c r="F80" i="18"/>
  <c r="H80" i="18" s="1"/>
  <c r="F77" i="18"/>
  <c r="H77" i="18" s="1"/>
  <c r="F74" i="18"/>
  <c r="H74" i="18" s="1"/>
  <c r="F71" i="18"/>
  <c r="F68" i="18"/>
  <c r="H68" i="18" s="1"/>
  <c r="H71" i="18" l="1"/>
  <c r="H103" i="18" s="1"/>
  <c r="F103" i="18"/>
  <c r="Z80" i="18"/>
  <c r="J80" i="18" s="1"/>
  <c r="Z92" i="18"/>
  <c r="J92" i="18" s="1"/>
  <c r="Z83" i="18"/>
  <c r="J83" i="18" s="1"/>
  <c r="Z95" i="18"/>
  <c r="J95" i="18" s="1"/>
  <c r="Z86" i="18"/>
  <c r="J86" i="18" s="1"/>
  <c r="Z98" i="18"/>
  <c r="J98" i="18" s="1"/>
  <c r="Z101" i="18"/>
  <c r="J101" i="18" s="1"/>
  <c r="Z89" i="18"/>
  <c r="J89" i="18" s="1"/>
  <c r="Z77" i="18"/>
  <c r="J77" i="18" s="1"/>
  <c r="Z74" i="18"/>
  <c r="J74" i="18" s="1"/>
  <c r="Z68" i="18"/>
  <c r="J68" i="18" s="1"/>
  <c r="Z71" i="18"/>
  <c r="J71" i="18" s="1"/>
  <c r="J103" i="18" l="1"/>
  <c r="U63" i="18"/>
  <c r="V63" i="18"/>
  <c r="W63" i="18"/>
  <c r="X63" i="18"/>
  <c r="U60" i="18"/>
  <c r="V60" i="18"/>
  <c r="W60" i="18"/>
  <c r="X60" i="18"/>
  <c r="T63" i="18"/>
  <c r="T60" i="18"/>
  <c r="U57" i="18"/>
  <c r="V57" i="18"/>
  <c r="W57" i="18"/>
  <c r="X57" i="18"/>
  <c r="T57" i="18"/>
  <c r="U54" i="18"/>
  <c r="V54" i="18"/>
  <c r="W54" i="18"/>
  <c r="X54" i="18"/>
  <c r="V33" i="18"/>
  <c r="W33" i="18"/>
  <c r="X33" i="18"/>
  <c r="U39" i="18"/>
  <c r="V39" i="18"/>
  <c r="W39" i="18"/>
  <c r="X39" i="18"/>
  <c r="U45" i="18"/>
  <c r="V45" i="18"/>
  <c r="W45" i="18"/>
  <c r="X45" i="18"/>
  <c r="U51" i="18"/>
  <c r="W51" i="18"/>
  <c r="X51" i="18"/>
  <c r="T51" i="18"/>
  <c r="U48" i="18"/>
  <c r="V48" i="18"/>
  <c r="W48" i="18"/>
  <c r="X48" i="18"/>
  <c r="U42" i="18"/>
  <c r="V42" i="18"/>
  <c r="W42" i="18"/>
  <c r="X42" i="18"/>
  <c r="Z36" i="18"/>
  <c r="V30" i="18"/>
  <c r="W30" i="18"/>
  <c r="X30" i="18"/>
  <c r="F63" i="18"/>
  <c r="H63" i="18" s="1"/>
  <c r="F60" i="18"/>
  <c r="H60" i="18" s="1"/>
  <c r="F57" i="18"/>
  <c r="H57" i="18" s="1"/>
  <c r="I54" i="18"/>
  <c r="F54" i="18"/>
  <c r="H54" i="18" s="1"/>
  <c r="F51" i="18"/>
  <c r="H51" i="18" s="1"/>
  <c r="F48" i="18"/>
  <c r="H48" i="18" s="1"/>
  <c r="F42" i="18"/>
  <c r="I36" i="18"/>
  <c r="I65" i="18" s="1"/>
  <c r="H30" i="18"/>
  <c r="H42" i="18" l="1"/>
  <c r="H65" i="18" s="1"/>
  <c r="F65" i="18"/>
  <c r="Z30" i="18"/>
  <c r="Z57" i="18"/>
  <c r="J57" i="18" s="1"/>
  <c r="Z63" i="18"/>
  <c r="J63" i="18" s="1"/>
  <c r="J36" i="18"/>
  <c r="Z33" i="18"/>
  <c r="J33" i="18" s="1"/>
  <c r="Z60" i="18"/>
  <c r="J60" i="18" s="1"/>
  <c r="Z51" i="18"/>
  <c r="J51" i="18" s="1"/>
  <c r="Z45" i="18"/>
  <c r="J45" i="18" s="1"/>
  <c r="Z54" i="18"/>
  <c r="J54" i="18" s="1"/>
  <c r="Z39" i="18"/>
  <c r="J39" i="18" s="1"/>
  <c r="Z48" i="18"/>
  <c r="J48" i="18" s="1"/>
  <c r="Z42" i="18"/>
  <c r="J42" i="18" s="1"/>
  <c r="J30" i="18" l="1"/>
  <c r="L30" i="18" l="1"/>
  <c r="L33" i="18" s="1"/>
  <c r="L36" i="18" s="1"/>
  <c r="L39" i="18" s="1"/>
  <c r="L42" i="18" s="1"/>
  <c r="L45" i="18" s="1"/>
  <c r="L48" i="18" s="1"/>
  <c r="L51" i="18" s="1"/>
  <c r="L54" i="18" s="1"/>
  <c r="L57" i="18" s="1"/>
  <c r="L60" i="18" s="1"/>
  <c r="L63" i="18" s="1"/>
  <c r="J65" i="18"/>
  <c r="L68" i="18" l="1"/>
  <c r="L71" i="18" s="1"/>
  <c r="L74" i="18" s="1"/>
  <c r="L77" i="18" s="1"/>
  <c r="L80" i="18" s="1"/>
  <c r="L83" i="18" s="1"/>
  <c r="L86" i="18" s="1"/>
  <c r="L89" i="18" s="1"/>
  <c r="L92" i="18" s="1"/>
  <c r="L95" i="18" s="1"/>
  <c r="L98" i="18" s="1"/>
  <c r="L101" i="18" s="1"/>
  <c r="L103" i="18" s="1"/>
  <c r="L65" i="18"/>
  <c r="K17" i="16"/>
  <c r="C17" i="16"/>
  <c r="H16" i="16"/>
  <c r="F16" i="16"/>
  <c r="J16" i="16" s="1"/>
  <c r="L16" i="16" s="1"/>
  <c r="H15" i="16"/>
  <c r="F15" i="16"/>
  <c r="J15" i="16" s="1"/>
  <c r="L15" i="16" s="1"/>
  <c r="H14" i="16"/>
  <c r="J14" i="16" s="1"/>
  <c r="L14" i="16" s="1"/>
  <c r="F14" i="16"/>
  <c r="H13" i="16"/>
  <c r="F13" i="16"/>
  <c r="J13" i="16" s="1"/>
  <c r="L13" i="16" s="1"/>
  <c r="H12" i="16"/>
  <c r="F12" i="16"/>
  <c r="H11" i="16"/>
  <c r="F11" i="16"/>
  <c r="H10" i="16"/>
  <c r="F10" i="16"/>
  <c r="H9" i="16"/>
  <c r="F9" i="16"/>
  <c r="H8" i="16"/>
  <c r="F8" i="16"/>
  <c r="H7" i="16"/>
  <c r="F7" i="16"/>
  <c r="H6" i="16"/>
  <c r="F6" i="16"/>
  <c r="F7" i="15"/>
  <c r="F8" i="15"/>
  <c r="F9" i="15"/>
  <c r="F10" i="15"/>
  <c r="F11" i="15"/>
  <c r="F12" i="15"/>
  <c r="F13" i="15"/>
  <c r="F14" i="15"/>
  <c r="F15" i="15"/>
  <c r="F16" i="15"/>
  <c r="F6" i="15"/>
  <c r="J7" i="16" l="1"/>
  <c r="L7" i="16" s="1"/>
  <c r="J8" i="16"/>
  <c r="L8" i="16" s="1"/>
  <c r="J12" i="16"/>
  <c r="L12" i="16" s="1"/>
  <c r="J10" i="16"/>
  <c r="L10" i="16" s="1"/>
  <c r="F17" i="16"/>
  <c r="J11" i="16"/>
  <c r="L11" i="16" s="1"/>
  <c r="J9" i="16"/>
  <c r="L9" i="16" s="1"/>
  <c r="H17" i="16"/>
  <c r="J6" i="16"/>
  <c r="L6" i="16" s="1"/>
  <c r="J17" i="16" l="1"/>
  <c r="L17" i="16"/>
  <c r="M6" i="16"/>
  <c r="M7" i="16" s="1"/>
  <c r="M8" i="16" s="1"/>
  <c r="M9" i="16" s="1"/>
  <c r="M10" i="16" s="1"/>
  <c r="M11" i="16" s="1"/>
  <c r="M12" i="16" s="1"/>
  <c r="M13" i="16" s="1"/>
  <c r="M14" i="16" s="1"/>
  <c r="M15" i="16" s="1"/>
  <c r="M16" i="16" s="1"/>
  <c r="M17" i="16" s="1"/>
  <c r="C17" i="15" l="1"/>
  <c r="H16" i="15"/>
  <c r="H15" i="15"/>
  <c r="J15" i="15" s="1"/>
  <c r="L15" i="15" s="1"/>
  <c r="H14" i="15"/>
  <c r="H13" i="15"/>
  <c r="H12" i="15"/>
  <c r="H11" i="15"/>
  <c r="J11" i="15" s="1"/>
  <c r="L11" i="15" s="1"/>
  <c r="H10" i="15"/>
  <c r="J10" i="15" s="1"/>
  <c r="H9" i="15"/>
  <c r="H8" i="15"/>
  <c r="K17" i="15"/>
  <c r="H7" i="15"/>
  <c r="J7" i="15" s="1"/>
  <c r="L7" i="15" s="1"/>
  <c r="H6" i="15"/>
  <c r="H17" i="15" l="1"/>
  <c r="J9" i="15"/>
  <c r="L9" i="15" s="1"/>
  <c r="J13" i="15"/>
  <c r="L13" i="15" s="1"/>
  <c r="J16" i="15"/>
  <c r="L16" i="15" s="1"/>
  <c r="J14" i="15"/>
  <c r="L14" i="15" s="1"/>
  <c r="J12" i="15"/>
  <c r="L12" i="15" s="1"/>
  <c r="L10" i="15"/>
  <c r="J8" i="15"/>
  <c r="L8" i="15" s="1"/>
  <c r="J6" i="15"/>
  <c r="F17" i="15"/>
  <c r="L6" i="15" l="1"/>
  <c r="J17" i="15"/>
  <c r="M6" i="15" l="1"/>
  <c r="M7" i="15" s="1"/>
  <c r="M8" i="15" s="1"/>
  <c r="M9" i="15" s="1"/>
  <c r="M10" i="15" s="1"/>
  <c r="M11" i="15" s="1"/>
  <c r="M12" i="15" s="1"/>
  <c r="M13" i="15" s="1"/>
  <c r="M14" i="15" s="1"/>
  <c r="M15" i="15" s="1"/>
  <c r="M16" i="15" s="1"/>
  <c r="M17" i="15" s="1"/>
  <c r="L17" i="15"/>
  <c r="D22" i="19" l="1"/>
  <c r="D21" i="19"/>
  <c r="D23" i="19"/>
  <c r="D26" i="19" s="1"/>
  <c r="E26" i="19" s="1"/>
</calcChain>
</file>

<file path=xl/sharedStrings.xml><?xml version="1.0" encoding="utf-8"?>
<sst xmlns="http://schemas.openxmlformats.org/spreadsheetml/2006/main" count="696" uniqueCount="107">
  <si>
    <t>Month</t>
  </si>
  <si>
    <t>Volume</t>
  </si>
  <si>
    <t>Totals</t>
  </si>
  <si>
    <t>PIP Program</t>
  </si>
  <si>
    <t xml:space="preserve">Total paid slots  </t>
  </si>
  <si>
    <t>Total partner Slots</t>
  </si>
  <si>
    <t xml:space="preserve"> Total Paid volume that could run</t>
  </si>
  <si>
    <t xml:space="preserve"> Total Partner volume that could run</t>
  </si>
  <si>
    <t>Total Ad Credit Pot</t>
  </si>
  <si>
    <t>Total Revenue Generated</t>
  </si>
  <si>
    <t>Current Ad Credits</t>
  </si>
  <si>
    <t>Total Income</t>
  </si>
  <si>
    <t>Pack Costs</t>
  </si>
  <si>
    <t>Insert Partner Charge</t>
  </si>
  <si>
    <t>Insert Charge</t>
  </si>
  <si>
    <t>Client 1</t>
  </si>
  <si>
    <t>Client 2</t>
  </si>
  <si>
    <t>Client 3</t>
  </si>
  <si>
    <t>Client 4</t>
  </si>
  <si>
    <t>Client 5</t>
  </si>
  <si>
    <t>Client 1 - Hello Fresh</t>
  </si>
  <si>
    <t>Client 2 - Crane &amp; Canopy</t>
  </si>
  <si>
    <t>Client CPM</t>
  </si>
  <si>
    <t>Client cost</t>
  </si>
  <si>
    <t>Total Revenue for Month</t>
  </si>
  <si>
    <t>Total Projected Income</t>
  </si>
  <si>
    <t>Projected Insert Charge</t>
  </si>
  <si>
    <t>Client 1 - Blue Apron</t>
  </si>
  <si>
    <t>Client 1 - Shutterfly</t>
  </si>
  <si>
    <t>Client 3 - Keurig</t>
  </si>
  <si>
    <t>Client 2 - Shutterfly</t>
  </si>
  <si>
    <t>Client 2 - Tiny Prints</t>
  </si>
  <si>
    <t>Client 3 - Crane &amp; Canopy</t>
  </si>
  <si>
    <t>Client 4 - Quip</t>
  </si>
  <si>
    <t>Client 3 - Angelino's Coffee</t>
  </si>
  <si>
    <t xml:space="preserve">Projected paid slots  </t>
  </si>
  <si>
    <t>Projected Partner Slots</t>
  </si>
  <si>
    <t xml:space="preserve"> Projected Paid volume that could run</t>
  </si>
  <si>
    <t>Client 4 - Crane &amp; Canopy</t>
  </si>
  <si>
    <t>Client 5 - Greenblender</t>
  </si>
  <si>
    <t>Totals 2017</t>
  </si>
  <si>
    <t>Totals 2018</t>
  </si>
  <si>
    <t>Client 2 - Hello Fresh</t>
  </si>
  <si>
    <t>Client 1 - Naked Wines</t>
  </si>
  <si>
    <t>Potential</t>
  </si>
  <si>
    <t>Actual</t>
  </si>
  <si>
    <t>Slots</t>
  </si>
  <si>
    <t>Income</t>
  </si>
  <si>
    <t>Generated Revenue</t>
  </si>
  <si>
    <t>% Diff</t>
  </si>
  <si>
    <t>Last 6 Months</t>
  </si>
  <si>
    <t>Year 2017</t>
  </si>
  <si>
    <t xml:space="preserve">The front half of the year became increasingly difficult trying to catch up with delays from 2016. With this said we could not fullfill a complete pack for January and February as mailings where so late and March was cancelled all together. </t>
  </si>
  <si>
    <t xml:space="preserve">Following the difficult start once the team could sell the slots with confidence and the clientel where building back their trust in the mailing we managed to fill the program in the final 4 months of the year and only failed to sell 10% of the available space in the final 6 months. A really strong turn around in 2017 which gives me great confidence that our adjustments and additions to the teams will make 2018 even more successful. </t>
  </si>
  <si>
    <t>Projections for 2018 based on final 6 months of 2017</t>
  </si>
  <si>
    <t xml:space="preserve">This mini projection is based on our success in the second half of 2017. We plan to maintain the CPM the program is sold at, maintain the amount of slots sold and continue to keep the interest in the program throughout the year. </t>
  </si>
  <si>
    <t>Ad Credit pot end of 2018</t>
  </si>
  <si>
    <t>Current</t>
  </si>
  <si>
    <t>Projected Revenue</t>
  </si>
  <si>
    <t>Final Pot</t>
  </si>
  <si>
    <t>Client 1 - Hello Fresh (November order)</t>
  </si>
  <si>
    <t>Client 1 - Hello Fresh (December Order)</t>
  </si>
  <si>
    <t>Client 4 - Harry's (November Order)</t>
  </si>
  <si>
    <t>Client 1 -  Hello Fresh (December Short Term)</t>
  </si>
  <si>
    <t>Client 4 - Boxed</t>
  </si>
  <si>
    <t>Client 3 - Naked Wines</t>
  </si>
  <si>
    <t>Client 3 - Perricone</t>
  </si>
  <si>
    <t>Client 2 - Naked Wines</t>
  </si>
  <si>
    <t>Client 2 - Signature Gifts</t>
  </si>
  <si>
    <t>Client 3 - Signature Gifts</t>
  </si>
  <si>
    <t>Client 2 - Jergens</t>
  </si>
  <si>
    <t>Client 2 - Graze</t>
  </si>
  <si>
    <t>Client 3 - Garnier</t>
  </si>
  <si>
    <t>Client 1 - Boxed</t>
  </si>
  <si>
    <t>Client 1 - Hello Fresh &amp; Marley spoon (25K split)</t>
  </si>
  <si>
    <t>Client 3 - Smile Direct</t>
  </si>
  <si>
    <t>Client 3 - Boxed</t>
  </si>
  <si>
    <t>Totals 2016</t>
  </si>
  <si>
    <t>3015 &amp; 3030</t>
  </si>
  <si>
    <t>4561 &amp; 4563</t>
  </si>
  <si>
    <t>4562 &amp; 4567</t>
  </si>
  <si>
    <t>4564 &amp; 4574</t>
  </si>
  <si>
    <t>4565 &amp; 4575</t>
  </si>
  <si>
    <t>4566 &amp; 4576</t>
  </si>
  <si>
    <t>5361 &amp; 5363</t>
  </si>
  <si>
    <t>4567 &amp; 4577</t>
  </si>
  <si>
    <t>5362 &amp; 5364</t>
  </si>
  <si>
    <t>5541 &amp; 5542</t>
  </si>
  <si>
    <t>4569 &amp; 4579</t>
  </si>
  <si>
    <t>4568 &amp; 4578</t>
  </si>
  <si>
    <t>5931 &amp; 5932</t>
  </si>
  <si>
    <t>5933 &amp; 5934</t>
  </si>
  <si>
    <t>5935 &amp; 5936</t>
  </si>
  <si>
    <t>7546 &amp; 7589</t>
  </si>
  <si>
    <t>loose insertion</t>
  </si>
  <si>
    <t>Hello Fresh</t>
  </si>
  <si>
    <t>7554, 7552</t>
  </si>
  <si>
    <t>Client 1 - Oriental Trading Co</t>
  </si>
  <si>
    <t>10055 </t>
  </si>
  <si>
    <t>Start Ad Credits</t>
  </si>
  <si>
    <t>Client 1 - Graze</t>
  </si>
  <si>
    <t>Client 2 - Naked Wines (25k)</t>
  </si>
  <si>
    <t>Pack Costs ** proejected</t>
  </si>
  <si>
    <t>Client 1 - Amora Coffee</t>
  </si>
  <si>
    <t>Client 2 -Booklinen</t>
  </si>
  <si>
    <t>Client 3 -Little Passport</t>
  </si>
  <si>
    <t>Client 4 -Bright Cellars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</si>
</sst>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quot;£&quot;#,##0.00"/>
    <numFmt numFmtId="166" formatCode="[$$-409]#,##0.00"/>
    <numFmt numFmtId="167" formatCode="[$$-4809]#,##0.00"/>
    <numFmt numFmtId="168" formatCode="_-* #,##0_-;\-* #,##0_-;_-* &quot;-&quot;??_-;_-@_-"/>
  </numFmts>
  <fonts count="13" x14ac:knownFonts="1">
    <font>
      <sz val="11"/>
      <color theme="1"/>
      <name val="Calibri"/>
      <family val="2"/>
      <scheme val="minor"/>
    </font>
    <font>
      <sz val="9"/>
      <color theme="1"/>
      <name val="Century Gothic"/>
      <family val="2"/>
    </font>
    <font>
      <b/>
      <sz val="9"/>
      <color theme="0"/>
      <name val="Century Gothic"/>
      <family val="2"/>
    </font>
    <font>
      <b/>
      <sz val="14"/>
      <color theme="1"/>
      <name val="Century Gothic"/>
      <family val="2"/>
    </font>
    <font>
      <b/>
      <sz val="9"/>
      <color theme="1"/>
      <name val="Century Gothic"/>
      <family val="2"/>
    </font>
    <font>
      <sz val="9"/>
      <color theme="0"/>
      <name val="Century Gothic"/>
      <family val="2"/>
    </font>
    <font>
      <b/>
      <sz val="11"/>
      <color theme="1"/>
      <name val="Century Gothic"/>
      <family val="2"/>
    </font>
    <font>
      <sz val="11"/>
      <color theme="1"/>
      <name val="Calibri"/>
      <family val="2"/>
      <scheme val="minor"/>
    </font>
    <font>
      <b/>
      <sz val="11"/>
      <color theme="1"/>
      <name val="Calibri"/>
      <family val="2"/>
      <scheme val="minor"/>
    </font>
    <font>
      <b/>
      <sz val="9"/>
      <color theme="2"/>
      <name val="Century Gothic"/>
      <family val="2"/>
    </font>
    <font>
      <b/>
      <sz val="9"/>
      <color theme="6"/>
      <name val="Century Gothic"/>
      <family val="2"/>
    </font>
    <font>
      <b/>
      <sz val="9"/>
      <name val="Century Gothic"/>
      <family val="2"/>
    </font>
    <font>
      <b/>
      <sz val="10"/>
      <color rgb="FF7030A0"/>
      <name val="Century Gothic"/>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6" tint="0.79998168889431442"/>
        <bgColor indexed="64"/>
      </patternFill>
    </fill>
  </fills>
  <borders count="3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3">
    <xf numFmtId="0" fontId="0" fillId="0" borderId="0"/>
    <xf numFmtId="164" fontId="7" fillId="0" borderId="0" applyFont="0" applyFill="0" applyBorder="0" applyAlignment="0" applyProtection="0"/>
    <xf numFmtId="9" fontId="7" fillId="0" borderId="0" applyFont="0" applyFill="0" applyBorder="0" applyAlignment="0" applyProtection="0"/>
  </cellStyleXfs>
  <cellXfs count="176">
    <xf numFmtId="0" fontId="0" fillId="0" borderId="0" xfId="0"/>
    <xf numFmtId="0" fontId="1" fillId="3" borderId="0" xfId="0" applyFont="1" applyFill="1"/>
    <xf numFmtId="3" fontId="1" fillId="3" borderId="0" xfId="0" applyNumberFormat="1" applyFont="1" applyFill="1"/>
    <xf numFmtId="10" fontId="1" fillId="3" borderId="0" xfId="0" applyNumberFormat="1" applyFont="1" applyFill="1"/>
    <xf numFmtId="0" fontId="3" fillId="3" borderId="0" xfId="0" applyFont="1" applyFill="1" applyAlignment="1">
      <alignment horizontal="left" wrapText="1"/>
    </xf>
    <xf numFmtId="0" fontId="1" fillId="3" borderId="0" xfId="0" applyFont="1" applyFill="1" applyAlignment="1">
      <alignment horizontal="center" vertical="top" wrapText="1"/>
    </xf>
    <xf numFmtId="0" fontId="4" fillId="3" borderId="0" xfId="0" applyFont="1" applyFill="1"/>
    <xf numFmtId="0" fontId="2" fillId="3" borderId="0" xfId="0" applyFont="1" applyFill="1" applyBorder="1"/>
    <xf numFmtId="3" fontId="2" fillId="3" borderId="0" xfId="0" applyNumberFormat="1" applyFont="1" applyFill="1" applyBorder="1"/>
    <xf numFmtId="165" fontId="2" fillId="3" borderId="0" xfId="0" applyNumberFormat="1" applyFont="1" applyFill="1" applyBorder="1"/>
    <xf numFmtId="3" fontId="1" fillId="2" borderId="4" xfId="0" applyNumberFormat="1" applyFont="1" applyFill="1" applyBorder="1"/>
    <xf numFmtId="0" fontId="1" fillId="2" borderId="4" xfId="0" applyFont="1" applyFill="1" applyBorder="1"/>
    <xf numFmtId="3" fontId="1" fillId="2" borderId="5" xfId="0" applyNumberFormat="1" applyFont="1" applyFill="1" applyBorder="1"/>
    <xf numFmtId="166" fontId="1" fillId="2" borderId="5" xfId="0" applyNumberFormat="1" applyFont="1" applyFill="1" applyBorder="1"/>
    <xf numFmtId="0" fontId="4" fillId="2" borderId="6" xfId="0" applyFont="1" applyFill="1" applyBorder="1" applyAlignment="1">
      <alignment horizontal="center" vertical="top" wrapText="1"/>
    </xf>
    <xf numFmtId="0" fontId="4" fillId="2" borderId="7" xfId="0" applyFont="1" applyFill="1" applyBorder="1" applyAlignment="1">
      <alignment horizontal="center" vertical="top" wrapText="1"/>
    </xf>
    <xf numFmtId="3" fontId="1" fillId="2" borderId="8" xfId="0" applyNumberFormat="1" applyFont="1" applyFill="1" applyBorder="1"/>
    <xf numFmtId="3" fontId="1" fillId="2" borderId="9" xfId="0" applyNumberFormat="1" applyFont="1" applyFill="1" applyBorder="1"/>
    <xf numFmtId="0" fontId="4" fillId="2" borderId="3" xfId="0" applyFont="1" applyFill="1" applyBorder="1" applyAlignment="1">
      <alignment horizontal="center" vertical="top" wrapText="1"/>
    </xf>
    <xf numFmtId="17" fontId="1" fillId="2" borderId="10" xfId="0" applyNumberFormat="1" applyFont="1" applyFill="1" applyBorder="1"/>
    <xf numFmtId="17" fontId="1" fillId="2" borderId="11" xfId="0" applyNumberFormat="1" applyFont="1" applyFill="1" applyBorder="1"/>
    <xf numFmtId="0" fontId="4" fillId="2" borderId="3" xfId="0" applyFont="1" applyFill="1" applyBorder="1"/>
    <xf numFmtId="3" fontId="4" fillId="2" borderId="7" xfId="0" applyNumberFormat="1" applyFont="1" applyFill="1" applyBorder="1"/>
    <xf numFmtId="3" fontId="4" fillId="2" borderId="6" xfId="0" applyNumberFormat="1" applyFont="1" applyFill="1" applyBorder="1"/>
    <xf numFmtId="0" fontId="4" fillId="2" borderId="6" xfId="0" applyFont="1" applyFill="1" applyBorder="1"/>
    <xf numFmtId="165" fontId="4" fillId="2" borderId="6" xfId="0" applyNumberFormat="1" applyFont="1" applyFill="1" applyBorder="1"/>
    <xf numFmtId="0" fontId="4" fillId="2" borderId="12" xfId="0" applyFont="1" applyFill="1" applyBorder="1" applyAlignment="1">
      <alignment horizontal="center" vertical="top" wrapText="1"/>
    </xf>
    <xf numFmtId="166" fontId="1" fillId="2" borderId="13" xfId="0" applyNumberFormat="1" applyFont="1" applyFill="1" applyBorder="1"/>
    <xf numFmtId="0" fontId="1" fillId="2" borderId="1" xfId="0" applyFont="1" applyFill="1" applyBorder="1" applyAlignment="1">
      <alignment horizontal="center" vertical="center"/>
    </xf>
    <xf numFmtId="166" fontId="1" fillId="2" borderId="2" xfId="0" applyNumberFormat="1" applyFont="1" applyFill="1" applyBorder="1" applyAlignment="1">
      <alignment horizontal="center" vertical="center"/>
    </xf>
    <xf numFmtId="167" fontId="3" fillId="3" borderId="0" xfId="0" applyNumberFormat="1" applyFont="1" applyFill="1" applyAlignment="1">
      <alignment horizontal="left" wrapText="1"/>
    </xf>
    <xf numFmtId="167" fontId="1" fillId="3" borderId="0" xfId="0" applyNumberFormat="1" applyFont="1" applyFill="1"/>
    <xf numFmtId="167" fontId="4" fillId="2" borderId="12" xfId="0" applyNumberFormat="1" applyFont="1" applyFill="1" applyBorder="1" applyAlignment="1">
      <alignment horizontal="center" vertical="top" wrapText="1"/>
    </xf>
    <xf numFmtId="167" fontId="1" fillId="2" borderId="13" xfId="0" applyNumberFormat="1" applyFont="1" applyFill="1" applyBorder="1"/>
    <xf numFmtId="167" fontId="4" fillId="2" borderId="12" xfId="0" applyNumberFormat="1" applyFont="1" applyFill="1" applyBorder="1"/>
    <xf numFmtId="167" fontId="2" fillId="3" borderId="0" xfId="0" applyNumberFormat="1" applyFont="1" applyFill="1" applyBorder="1"/>
    <xf numFmtId="167" fontId="4" fillId="4" borderId="3" xfId="0" applyNumberFormat="1" applyFont="1" applyFill="1" applyBorder="1" applyAlignment="1">
      <alignment horizontal="center" vertical="top" wrapText="1"/>
    </xf>
    <xf numFmtId="167" fontId="1" fillId="4" borderId="10" xfId="0" applyNumberFormat="1" applyFont="1" applyFill="1" applyBorder="1"/>
    <xf numFmtId="167" fontId="1" fillId="4" borderId="14" xfId="0" applyNumberFormat="1" applyFont="1" applyFill="1" applyBorder="1"/>
    <xf numFmtId="167" fontId="4" fillId="4" borderId="3" xfId="0" applyNumberFormat="1" applyFont="1" applyFill="1" applyBorder="1"/>
    <xf numFmtId="166" fontId="4" fillId="2" borderId="12" xfId="0" applyNumberFormat="1" applyFont="1" applyFill="1" applyBorder="1"/>
    <xf numFmtId="0" fontId="4" fillId="2" borderId="15" xfId="0" applyFont="1" applyFill="1" applyBorder="1" applyAlignment="1">
      <alignment horizontal="center" vertical="top" wrapText="1"/>
    </xf>
    <xf numFmtId="0" fontId="4" fillId="2" borderId="16" xfId="0" applyFont="1" applyFill="1" applyBorder="1" applyAlignment="1">
      <alignment horizontal="center" vertical="top" wrapText="1"/>
    </xf>
    <xf numFmtId="0" fontId="4" fillId="2" borderId="1" xfId="0" applyFont="1" applyFill="1" applyBorder="1" applyAlignment="1">
      <alignment horizontal="center" vertical="center"/>
    </xf>
    <xf numFmtId="0" fontId="4" fillId="3" borderId="0" xfId="0" applyFont="1" applyFill="1" applyAlignment="1">
      <alignment horizontal="center" vertical="center"/>
    </xf>
    <xf numFmtId="0" fontId="4" fillId="2" borderId="3" xfId="0" applyFont="1" applyFill="1" applyBorder="1" applyAlignment="1">
      <alignment horizontal="center" vertical="center" wrapText="1"/>
    </xf>
    <xf numFmtId="0" fontId="4" fillId="3" borderId="0" xfId="0" applyFont="1" applyFill="1" applyAlignment="1">
      <alignment horizontal="center" vertical="top" wrapText="1"/>
    </xf>
    <xf numFmtId="17" fontId="4" fillId="2" borderId="22" xfId="0" applyNumberFormat="1" applyFont="1" applyFill="1" applyBorder="1"/>
    <xf numFmtId="3" fontId="4" fillId="2" borderId="17" xfId="0" applyNumberFormat="1" applyFont="1" applyFill="1" applyBorder="1"/>
    <xf numFmtId="0" fontId="4" fillId="2" borderId="17" xfId="0" applyFont="1" applyFill="1" applyBorder="1"/>
    <xf numFmtId="166" fontId="4" fillId="2" borderId="17" xfId="0" applyNumberFormat="1" applyFont="1" applyFill="1" applyBorder="1"/>
    <xf numFmtId="167" fontId="4" fillId="2" borderId="18" xfId="0" applyNumberFormat="1" applyFont="1" applyFill="1" applyBorder="1"/>
    <xf numFmtId="166" fontId="4" fillId="2" borderId="18" xfId="0" applyNumberFormat="1" applyFont="1" applyFill="1" applyBorder="1"/>
    <xf numFmtId="166" fontId="4" fillId="2" borderId="20" xfId="0" applyNumberFormat="1" applyFont="1" applyFill="1" applyBorder="1"/>
    <xf numFmtId="166" fontId="4" fillId="2" borderId="19" xfId="0" applyNumberFormat="1" applyFont="1" applyFill="1" applyBorder="1"/>
    <xf numFmtId="166" fontId="4" fillId="2" borderId="3" xfId="0" applyNumberFormat="1" applyFont="1" applyFill="1" applyBorder="1" applyAlignment="1">
      <alignment horizontal="center" vertical="top" wrapText="1"/>
    </xf>
    <xf numFmtId="167" fontId="5" fillId="3" borderId="0" xfId="0" applyNumberFormat="1" applyFont="1" applyFill="1"/>
    <xf numFmtId="0" fontId="2" fillId="3" borderId="0" xfId="0" applyFont="1" applyFill="1" applyAlignment="1">
      <alignment horizontal="center" vertical="center"/>
    </xf>
    <xf numFmtId="167" fontId="2" fillId="5" borderId="3" xfId="0" applyNumberFormat="1" applyFont="1" applyFill="1" applyBorder="1" applyAlignment="1">
      <alignment horizontal="center" vertical="top" wrapText="1"/>
    </xf>
    <xf numFmtId="167" fontId="2" fillId="5" borderId="22" xfId="0" applyNumberFormat="1" applyFont="1" applyFill="1" applyBorder="1"/>
    <xf numFmtId="167" fontId="2" fillId="6" borderId="3" xfId="0" applyNumberFormat="1" applyFont="1" applyFill="1" applyBorder="1"/>
    <xf numFmtId="167" fontId="4" fillId="2" borderId="16" xfId="0" applyNumberFormat="1" applyFont="1" applyFill="1" applyBorder="1" applyAlignment="1">
      <alignment horizontal="center" vertical="top" wrapText="1"/>
    </xf>
    <xf numFmtId="3" fontId="4" fillId="2" borderId="20" xfId="0" applyNumberFormat="1" applyFont="1" applyFill="1" applyBorder="1"/>
    <xf numFmtId="167" fontId="4" fillId="2" borderId="19" xfId="0" applyNumberFormat="1" applyFont="1" applyFill="1" applyBorder="1"/>
    <xf numFmtId="166" fontId="4" fillId="2" borderId="15" xfId="0" applyNumberFormat="1" applyFont="1" applyFill="1" applyBorder="1" applyAlignment="1">
      <alignment horizontal="center" vertical="center" wrapText="1"/>
    </xf>
    <xf numFmtId="166" fontId="4" fillId="2" borderId="6" xfId="0" applyNumberFormat="1" applyFont="1" applyFill="1" applyBorder="1" applyAlignment="1">
      <alignment horizontal="center" vertical="center" wrapText="1"/>
    </xf>
    <xf numFmtId="166" fontId="4" fillId="2" borderId="16" xfId="0" applyNumberFormat="1" applyFont="1" applyFill="1" applyBorder="1" applyAlignment="1">
      <alignment horizontal="center" vertical="center" wrapText="1"/>
    </xf>
    <xf numFmtId="166" fontId="4" fillId="2" borderId="20" xfId="0" applyNumberFormat="1" applyFont="1" applyFill="1" applyBorder="1" applyAlignment="1">
      <alignment horizontal="center" vertical="center"/>
    </xf>
    <xf numFmtId="166" fontId="4" fillId="2" borderId="17" xfId="0" applyNumberFormat="1" applyFont="1" applyFill="1" applyBorder="1" applyAlignment="1">
      <alignment horizontal="center" vertical="center"/>
    </xf>
    <xf numFmtId="166" fontId="4" fillId="2" borderId="19" xfId="0" applyNumberFormat="1" applyFont="1" applyFill="1" applyBorder="1" applyAlignment="1">
      <alignment horizontal="center" vertical="center"/>
    </xf>
    <xf numFmtId="0" fontId="0" fillId="3" borderId="0" xfId="0" applyFill="1"/>
    <xf numFmtId="0" fontId="6" fillId="7" borderId="3" xfId="0" applyFont="1" applyFill="1" applyBorder="1"/>
    <xf numFmtId="3" fontId="6" fillId="7" borderId="15" xfId="0" applyNumberFormat="1" applyFont="1" applyFill="1" applyBorder="1"/>
    <xf numFmtId="3" fontId="6" fillId="7" borderId="6" xfId="0" applyNumberFormat="1" applyFont="1" applyFill="1" applyBorder="1"/>
    <xf numFmtId="0" fontId="6" fillId="7" borderId="6" xfId="0" applyFont="1" applyFill="1" applyBorder="1"/>
    <xf numFmtId="165" fontId="6" fillId="7" borderId="6" xfId="0" applyNumberFormat="1" applyFont="1" applyFill="1" applyBorder="1"/>
    <xf numFmtId="167" fontId="6" fillId="7" borderId="12" xfId="0" applyNumberFormat="1" applyFont="1" applyFill="1" applyBorder="1"/>
    <xf numFmtId="166" fontId="6" fillId="7" borderId="12" xfId="0" applyNumberFormat="1" applyFont="1" applyFill="1" applyBorder="1"/>
    <xf numFmtId="167" fontId="6" fillId="7" borderId="16" xfId="0" applyNumberFormat="1" applyFont="1" applyFill="1" applyBorder="1"/>
    <xf numFmtId="0" fontId="0" fillId="2" borderId="26" xfId="0" applyFill="1" applyBorder="1"/>
    <xf numFmtId="9" fontId="0" fillId="2" borderId="27" xfId="2" applyFont="1" applyFill="1" applyBorder="1"/>
    <xf numFmtId="9" fontId="0" fillId="2" borderId="30" xfId="2" applyFont="1" applyFill="1" applyBorder="1"/>
    <xf numFmtId="168" fontId="0" fillId="2" borderId="26" xfId="1" applyNumberFormat="1" applyFont="1" applyFill="1" applyBorder="1"/>
    <xf numFmtId="168" fontId="0" fillId="2" borderId="27" xfId="1" applyNumberFormat="1" applyFont="1" applyFill="1" applyBorder="1"/>
    <xf numFmtId="0" fontId="0" fillId="2" borderId="27" xfId="0" applyFill="1" applyBorder="1"/>
    <xf numFmtId="0" fontId="8" fillId="2" borderId="23" xfId="0" applyFont="1" applyFill="1" applyBorder="1"/>
    <xf numFmtId="0" fontId="8" fillId="2" borderId="26" xfId="0" applyFont="1" applyFill="1" applyBorder="1"/>
    <xf numFmtId="0" fontId="8" fillId="2" borderId="28" xfId="0" applyFont="1" applyFill="1" applyBorder="1"/>
    <xf numFmtId="0" fontId="8" fillId="2" borderId="3" xfId="0" applyFont="1" applyFill="1" applyBorder="1"/>
    <xf numFmtId="166" fontId="0" fillId="2" borderId="26" xfId="0" applyNumberFormat="1" applyFill="1" applyBorder="1"/>
    <xf numFmtId="166" fontId="0" fillId="2" borderId="27" xfId="0" applyNumberFormat="1" applyFill="1" applyBorder="1"/>
    <xf numFmtId="166" fontId="0" fillId="2" borderId="28" xfId="0" applyNumberFormat="1" applyFill="1" applyBorder="1"/>
    <xf numFmtId="166" fontId="0" fillId="2" borderId="30" xfId="0" applyNumberFormat="1" applyFill="1" applyBorder="1"/>
    <xf numFmtId="0" fontId="8" fillId="2" borderId="1" xfId="0" applyFont="1" applyFill="1" applyBorder="1"/>
    <xf numFmtId="0" fontId="8" fillId="2" borderId="2" xfId="0" applyFont="1" applyFill="1" applyBorder="1"/>
    <xf numFmtId="0" fontId="0" fillId="2" borderId="21" xfId="0" applyFill="1" applyBorder="1"/>
    <xf numFmtId="0" fontId="0" fillId="2" borderId="2" xfId="0" applyFill="1" applyBorder="1"/>
    <xf numFmtId="168" fontId="0" fillId="2" borderId="23" xfId="1" applyNumberFormat="1" applyFont="1" applyFill="1" applyBorder="1"/>
    <xf numFmtId="168" fontId="0" fillId="2" borderId="25" xfId="1" applyNumberFormat="1" applyFont="1" applyFill="1" applyBorder="1"/>
    <xf numFmtId="166" fontId="0" fillId="2" borderId="27" xfId="1" applyNumberFormat="1" applyFont="1" applyFill="1" applyBorder="1"/>
    <xf numFmtId="166" fontId="0" fillId="2" borderId="30" xfId="1" applyNumberFormat="1" applyFont="1" applyFill="1" applyBorder="1"/>
    <xf numFmtId="9" fontId="0" fillId="2" borderId="25" xfId="2" applyFont="1" applyFill="1" applyBorder="1"/>
    <xf numFmtId="166" fontId="9" fillId="6" borderId="2" xfId="0" applyNumberFormat="1" applyFont="1" applyFill="1" applyBorder="1" applyAlignment="1">
      <alignment horizontal="center" vertical="center"/>
    </xf>
    <xf numFmtId="0" fontId="8" fillId="2" borderId="31" xfId="0" applyFont="1" applyFill="1" applyBorder="1"/>
    <xf numFmtId="166" fontId="0" fillId="2" borderId="1" xfId="1" applyNumberFormat="1" applyFont="1" applyFill="1" applyBorder="1" applyAlignment="1">
      <alignment horizontal="center"/>
    </xf>
    <xf numFmtId="166" fontId="0" fillId="2" borderId="21" xfId="1" applyNumberFormat="1" applyFont="1" applyFill="1" applyBorder="1" applyAlignment="1">
      <alignment horizontal="center"/>
    </xf>
    <xf numFmtId="0" fontId="8" fillId="2" borderId="24" xfId="0" applyFont="1" applyFill="1" applyBorder="1"/>
    <xf numFmtId="166" fontId="8" fillId="6" borderId="3" xfId="0" applyNumberFormat="1" applyFont="1" applyFill="1" applyBorder="1" applyAlignment="1">
      <alignment horizontal="center"/>
    </xf>
    <xf numFmtId="166" fontId="10" fillId="2" borderId="6" xfId="0" applyNumberFormat="1" applyFont="1" applyFill="1" applyBorder="1" applyAlignment="1">
      <alignment horizontal="center" vertical="center" wrapText="1"/>
    </xf>
    <xf numFmtId="166" fontId="10" fillId="2" borderId="17" xfId="0" applyNumberFormat="1" applyFont="1" applyFill="1" applyBorder="1" applyAlignment="1">
      <alignment horizontal="center" vertical="center"/>
    </xf>
    <xf numFmtId="166" fontId="11" fillId="2" borderId="17" xfId="0" applyNumberFormat="1" applyFont="1" applyFill="1" applyBorder="1" applyAlignment="1">
      <alignment horizontal="center" vertical="center"/>
    </xf>
    <xf numFmtId="166" fontId="11" fillId="2" borderId="6" xfId="0" applyNumberFormat="1" applyFont="1" applyFill="1" applyBorder="1" applyAlignment="1">
      <alignment horizontal="center" vertical="center" wrapText="1"/>
    </xf>
    <xf numFmtId="166" fontId="10" fillId="2" borderId="16" xfId="0" applyNumberFormat="1" applyFont="1" applyFill="1" applyBorder="1" applyAlignment="1">
      <alignment horizontal="center" vertical="center" wrapText="1"/>
    </xf>
    <xf numFmtId="166" fontId="10" fillId="2" borderId="19" xfId="0" applyNumberFormat="1" applyFont="1" applyFill="1" applyBorder="1" applyAlignment="1">
      <alignment horizontal="center" vertical="center"/>
    </xf>
    <xf numFmtId="1" fontId="1" fillId="3" borderId="0" xfId="0" applyNumberFormat="1" applyFont="1" applyFill="1" applyAlignment="1">
      <alignment horizontal="center" vertical="center"/>
    </xf>
    <xf numFmtId="0" fontId="12" fillId="3" borderId="0" xfId="0" applyFont="1" applyFill="1"/>
    <xf numFmtId="3" fontId="12" fillId="3" borderId="0" xfId="0" applyNumberFormat="1" applyFont="1" applyFill="1"/>
    <xf numFmtId="10" fontId="12" fillId="3" borderId="0" xfId="0" applyNumberFormat="1" applyFont="1" applyFill="1"/>
    <xf numFmtId="167" fontId="12" fillId="3" borderId="0" xfId="0" applyNumberFormat="1" applyFont="1" applyFill="1"/>
    <xf numFmtId="1" fontId="12" fillId="3" borderId="0" xfId="0" applyNumberFormat="1" applyFont="1" applyFill="1" applyAlignment="1">
      <alignment horizontal="center" vertical="center"/>
    </xf>
    <xf numFmtId="0" fontId="12" fillId="3" borderId="0" xfId="0" applyFont="1" applyFill="1" applyBorder="1"/>
    <xf numFmtId="3" fontId="12" fillId="3" borderId="0" xfId="0" applyNumberFormat="1" applyFont="1" applyFill="1" applyBorder="1"/>
    <xf numFmtId="165" fontId="12" fillId="3" borderId="0" xfId="0" applyNumberFormat="1" applyFont="1" applyFill="1" applyBorder="1"/>
    <xf numFmtId="167" fontId="12" fillId="3" borderId="0" xfId="0" applyNumberFormat="1" applyFont="1" applyFill="1" applyBorder="1"/>
    <xf numFmtId="166" fontId="12" fillId="3" borderId="0" xfId="0" applyNumberFormat="1" applyFont="1" applyFill="1" applyAlignment="1">
      <alignment horizontal="center" vertical="center"/>
    </xf>
    <xf numFmtId="0" fontId="3" fillId="3" borderId="0" xfId="0" applyFont="1" applyFill="1" applyAlignment="1">
      <alignment horizontal="left" vertical="center" wrapText="1"/>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0"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8" fillId="2" borderId="31" xfId="0" applyFont="1" applyFill="1" applyBorder="1" applyAlignment="1">
      <alignment horizontal="center" wrapText="1"/>
    </xf>
    <xf numFmtId="0" fontId="8" fillId="2" borderId="22" xfId="0" applyFont="1" applyFill="1" applyBorder="1" applyAlignment="1">
      <alignment horizontal="center" wrapText="1"/>
    </xf>
    <xf numFmtId="0" fontId="0" fillId="2" borderId="23" xfId="0" applyFill="1" applyBorder="1" applyAlignment="1">
      <alignment horizontal="center" wrapText="1"/>
    </xf>
    <xf numFmtId="0" fontId="0" fillId="2" borderId="24" xfId="0" applyFill="1" applyBorder="1" applyAlignment="1">
      <alignment horizontal="center" wrapText="1"/>
    </xf>
    <xf numFmtId="0" fontId="0" fillId="2" borderId="25" xfId="0" applyFill="1" applyBorder="1" applyAlignment="1">
      <alignment horizontal="center" wrapText="1"/>
    </xf>
    <xf numFmtId="0" fontId="0" fillId="2" borderId="26" xfId="0" applyFill="1" applyBorder="1" applyAlignment="1">
      <alignment horizontal="center" wrapText="1"/>
    </xf>
    <xf numFmtId="0" fontId="0" fillId="2" borderId="0" xfId="0" applyFill="1" applyBorder="1" applyAlignment="1">
      <alignment horizontal="center" wrapText="1"/>
    </xf>
    <xf numFmtId="0" fontId="0" fillId="2" borderId="27" xfId="0" applyFill="1" applyBorder="1" applyAlignment="1">
      <alignment horizontal="center" wrapText="1"/>
    </xf>
    <xf numFmtId="0" fontId="0" fillId="2" borderId="28" xfId="0" applyFill="1" applyBorder="1" applyAlignment="1">
      <alignment horizontal="center" wrapText="1"/>
    </xf>
    <xf numFmtId="0" fontId="0" fillId="2" borderId="29" xfId="0" applyFill="1" applyBorder="1" applyAlignment="1">
      <alignment horizontal="center" wrapText="1"/>
    </xf>
    <xf numFmtId="0" fontId="0" fillId="2" borderId="30" xfId="0" applyFill="1" applyBorder="1" applyAlignment="1">
      <alignment horizontal="center" wrapText="1"/>
    </xf>
    <xf numFmtId="0" fontId="4" fillId="2" borderId="1"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 xfId="0" applyFont="1" applyFill="1" applyBorder="1" applyAlignment="1">
      <alignment horizontal="center" vertical="center"/>
    </xf>
    <xf numFmtId="0" fontId="4" fillId="8" borderId="3" xfId="0" applyFont="1" applyFill="1" applyBorder="1" applyAlignment="1">
      <alignment horizontal="center" vertical="top" wrapText="1"/>
    </xf>
    <xf numFmtId="0" fontId="4" fillId="8" borderId="15" xfId="0" applyFont="1" applyFill="1" applyBorder="1" applyAlignment="1">
      <alignment horizontal="center" vertical="top" wrapText="1"/>
    </xf>
    <xf numFmtId="0" fontId="4" fillId="8" borderId="6" xfId="0" applyFont="1" applyFill="1" applyBorder="1" applyAlignment="1">
      <alignment horizontal="center" vertical="top" wrapText="1"/>
    </xf>
    <xf numFmtId="167" fontId="4" fillId="8" borderId="12" xfId="0" applyNumberFormat="1" applyFont="1" applyFill="1" applyBorder="1" applyAlignment="1">
      <alignment horizontal="center" vertical="top" wrapText="1"/>
    </xf>
    <xf numFmtId="0" fontId="4" fillId="8" borderId="12" xfId="0" applyFont="1" applyFill="1" applyBorder="1" applyAlignment="1">
      <alignment horizontal="center" vertical="top" wrapText="1"/>
    </xf>
    <xf numFmtId="167" fontId="4" fillId="8" borderId="16" xfId="0" applyNumberFormat="1" applyFont="1" applyFill="1" applyBorder="1" applyAlignment="1">
      <alignment horizontal="center" vertical="top" wrapText="1"/>
    </xf>
    <xf numFmtId="17" fontId="4" fillId="8" borderId="22" xfId="0" applyNumberFormat="1" applyFont="1" applyFill="1" applyBorder="1"/>
    <xf numFmtId="3" fontId="4" fillId="8" borderId="20" xfId="0" applyNumberFormat="1" applyFont="1" applyFill="1" applyBorder="1"/>
    <xf numFmtId="3" fontId="4" fillId="8" borderId="17" xfId="0" applyNumberFormat="1" applyFont="1" applyFill="1" applyBorder="1"/>
    <xf numFmtId="0" fontId="4" fillId="8" borderId="17" xfId="0" applyFont="1" applyFill="1" applyBorder="1"/>
    <xf numFmtId="166" fontId="4" fillId="8" borderId="17" xfId="0" applyNumberFormat="1" applyFont="1" applyFill="1" applyBorder="1"/>
    <xf numFmtId="167" fontId="4" fillId="8" borderId="18" xfId="0" applyNumberFormat="1" applyFont="1" applyFill="1" applyBorder="1"/>
    <xf numFmtId="166" fontId="4" fillId="8" borderId="18" xfId="0" applyNumberFormat="1" applyFont="1" applyFill="1" applyBorder="1"/>
    <xf numFmtId="167" fontId="4" fillId="8" borderId="19" xfId="0" applyNumberFormat="1" applyFont="1" applyFill="1" applyBorder="1"/>
    <xf numFmtId="0" fontId="4" fillId="9" borderId="3" xfId="0" applyFont="1" applyFill="1" applyBorder="1" applyAlignment="1">
      <alignment horizontal="center" vertical="top" wrapText="1"/>
    </xf>
    <xf numFmtId="0" fontId="4" fillId="9" borderId="15" xfId="0" applyFont="1" applyFill="1" applyBorder="1" applyAlignment="1">
      <alignment horizontal="center" vertical="top" wrapText="1"/>
    </xf>
    <xf numFmtId="0" fontId="4" fillId="9" borderId="6" xfId="0" applyFont="1" applyFill="1" applyBorder="1" applyAlignment="1">
      <alignment horizontal="center" vertical="top" wrapText="1"/>
    </xf>
    <xf numFmtId="167" fontId="4" fillId="9" borderId="12" xfId="0" applyNumberFormat="1" applyFont="1" applyFill="1" applyBorder="1" applyAlignment="1">
      <alignment horizontal="center" vertical="top" wrapText="1"/>
    </xf>
    <xf numFmtId="0" fontId="4" fillId="9" borderId="12" xfId="0" applyFont="1" applyFill="1" applyBorder="1" applyAlignment="1">
      <alignment horizontal="center" vertical="top" wrapText="1"/>
    </xf>
    <xf numFmtId="167" fontId="4" fillId="9" borderId="16" xfId="0" applyNumberFormat="1" applyFont="1" applyFill="1" applyBorder="1" applyAlignment="1">
      <alignment horizontal="center" vertical="top" wrapText="1"/>
    </xf>
    <xf numFmtId="17" fontId="4" fillId="9" borderId="22" xfId="0" applyNumberFormat="1" applyFont="1" applyFill="1" applyBorder="1"/>
    <xf numFmtId="3" fontId="4" fillId="9" borderId="20" xfId="0" applyNumberFormat="1" applyFont="1" applyFill="1" applyBorder="1"/>
    <xf numFmtId="3" fontId="4" fillId="9" borderId="17" xfId="0" applyNumberFormat="1" applyFont="1" applyFill="1" applyBorder="1"/>
    <xf numFmtId="0" fontId="4" fillId="9" borderId="17" xfId="0" applyFont="1" applyFill="1" applyBorder="1"/>
    <xf numFmtId="166" fontId="4" fillId="9" borderId="17" xfId="0" applyNumberFormat="1" applyFont="1" applyFill="1" applyBorder="1"/>
    <xf numFmtId="167" fontId="4" fillId="9" borderId="18" xfId="0" applyNumberFormat="1" applyFont="1" applyFill="1" applyBorder="1"/>
    <xf numFmtId="167" fontId="4" fillId="9" borderId="19" xfId="0" applyNumberFormat="1" applyFont="1" applyFill="1" applyBorder="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104775</xdr:rowOff>
    </xdr:from>
    <xdr:to>
      <xdr:col>6</xdr:col>
      <xdr:colOff>0</xdr:colOff>
      <xdr:row>3</xdr:row>
      <xdr:rowOff>57150</xdr:rowOff>
    </xdr:to>
    <xdr:cxnSp macro="">
      <xdr:nvCxnSpPr>
        <xdr:cNvPr id="2" name="Straight Connector 1">
          <a:extLst>
            <a:ext uri="{FF2B5EF4-FFF2-40B4-BE49-F238E27FC236}">
              <a16:creationId xmlns:a16="http://schemas.microsoft.com/office/drawing/2014/main" id="{00000000-0008-0000-0000-000002000000}"/>
            </a:ext>
          </a:extLst>
        </xdr:cNvPr>
        <xdr:cNvCxnSpPr/>
      </xdr:nvCxnSpPr>
      <xdr:spPr>
        <a:xfrm>
          <a:off x="4200525" y="104775"/>
          <a:ext cx="0" cy="904875"/>
        </a:xfrm>
        <a:prstGeom prst="line">
          <a:avLst/>
        </a:prstGeom>
        <a:ln w="25400"/>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247650</xdr:colOff>
      <xdr:row>1</xdr:row>
      <xdr:rowOff>165100</xdr:rowOff>
    </xdr:from>
    <xdr:to>
      <xdr:col>8</xdr:col>
      <xdr:colOff>552450</xdr:colOff>
      <xdr:row>2</xdr:row>
      <xdr:rowOff>323395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802" t="41315" r="20462" b="39778"/>
        <a:stretch/>
      </xdr:blipFill>
      <xdr:spPr>
        <a:xfrm>
          <a:off x="4448175" y="346075"/>
          <a:ext cx="1762125" cy="37737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590550</xdr:colOff>
      <xdr:row>0</xdr:row>
      <xdr:rowOff>47625</xdr:rowOff>
    </xdr:from>
    <xdr:to>
      <xdr:col>2</xdr:col>
      <xdr:colOff>619125</xdr:colOff>
      <xdr:row>2</xdr:row>
      <xdr:rowOff>492176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0550" y="47625"/>
          <a:ext cx="1295400" cy="844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0</xdr:row>
      <xdr:rowOff>104775</xdr:rowOff>
    </xdr:from>
    <xdr:to>
      <xdr:col>6</xdr:col>
      <xdr:colOff>0</xdr:colOff>
      <xdr:row>3</xdr:row>
      <xdr:rowOff>57150</xdr:rowOff>
    </xdr:to>
    <xdr:cxnSp macro="">
      <xdr:nvCxnSpPr>
        <xdr:cNvPr id="2" name="Straight Connector 1">
          <a:extLst>
            <a:ext uri="{FF2B5EF4-FFF2-40B4-BE49-F238E27FC236}">
              <a16:creationId xmlns:a16="http://schemas.microsoft.com/office/drawing/2014/main" id="{00000000-0008-0000-0100-000002000000}"/>
            </a:ext>
          </a:extLst>
        </xdr:cNvPr>
        <xdr:cNvCxnSpPr/>
      </xdr:nvCxnSpPr>
      <xdr:spPr>
        <a:xfrm>
          <a:off x="4200525" y="104775"/>
          <a:ext cx="0" cy="904875"/>
        </a:xfrm>
        <a:prstGeom prst="line">
          <a:avLst/>
        </a:prstGeom>
        <a:ln w="25400"/>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247650</xdr:colOff>
      <xdr:row>1</xdr:row>
      <xdr:rowOff>165100</xdr:rowOff>
    </xdr:from>
    <xdr:to>
      <xdr:col>8</xdr:col>
      <xdr:colOff>552450</xdr:colOff>
      <xdr:row>2</xdr:row>
      <xdr:rowOff>323395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802" t="41315" r="20462" b="39778"/>
        <a:stretch/>
      </xdr:blipFill>
      <xdr:spPr>
        <a:xfrm>
          <a:off x="4448175" y="346075"/>
          <a:ext cx="1762125" cy="37737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590550</xdr:colOff>
      <xdr:row>0</xdr:row>
      <xdr:rowOff>47625</xdr:rowOff>
    </xdr:from>
    <xdr:to>
      <xdr:col>2</xdr:col>
      <xdr:colOff>619125</xdr:colOff>
      <xdr:row>2</xdr:row>
      <xdr:rowOff>492176</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0550" y="47625"/>
          <a:ext cx="1295400" cy="8446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590550</xdr:colOff>
      <xdr:row>0</xdr:row>
      <xdr:rowOff>47625</xdr:rowOff>
    </xdr:from>
    <xdr:to>
      <xdr:col>2</xdr:col>
      <xdr:colOff>470958</xdr:colOff>
      <xdr:row>2</xdr:row>
      <xdr:rowOff>492176</xdr:rowOff>
    </xdr:to>
    <xdr:pic>
      <xdr:nvPicPr>
        <xdr:cNvPr id="4" name="Picture 3">
          <a:extLst>
            <a:ext uri="{FF2B5EF4-FFF2-40B4-BE49-F238E27FC236}">
              <a16:creationId xmlns:a16="http://schemas.microsoft.com/office/drawing/2014/main" id="{0171837E-403E-4EE5-8422-BE3274677A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47625"/>
          <a:ext cx="1295400" cy="844601"/>
        </a:xfrm>
        <a:prstGeom prst="rect">
          <a:avLst/>
        </a:prstGeom>
      </xdr:spPr>
    </xdr:pic>
    <xdr:clientData/>
  </xdr:twoCellAnchor>
</xdr:wsDr>
</file>

<file path=xl/theme/theme1.xml><?xml version="1.0" encoding="utf-8"?>
<a:theme xmlns:a="http://schemas.openxmlformats.org/drawingml/2006/main" name="Office Theme">
  <a:themeElements>
    <a:clrScheme name="i-transact">
      <a:dk1>
        <a:srgbClr val="404040"/>
      </a:dk1>
      <a:lt1>
        <a:sysClr val="window" lastClr="FFFFFF"/>
      </a:lt1>
      <a:dk2>
        <a:srgbClr val="404040"/>
      </a:dk2>
      <a:lt2>
        <a:srgbClr val="FFFFFF"/>
      </a:lt2>
      <a:accent1>
        <a:srgbClr val="178FCF"/>
      </a:accent1>
      <a:accent2>
        <a:srgbClr val="A0559C"/>
      </a:accent2>
      <a:accent3>
        <a:srgbClr val="E5004B"/>
      </a:accent3>
      <a:accent4>
        <a:srgbClr val="F9AE23"/>
      </a:accent4>
      <a:accent5>
        <a:srgbClr val="8E08AD"/>
      </a:accent5>
      <a:accent6>
        <a:srgbClr val="53B9B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B2:P19"/>
  <sheetViews>
    <sheetView zoomScaleNormal="100" workbookViewId="0">
      <selection activeCell="E20" sqref="E20"/>
    </sheetView>
  </sheetViews>
  <sheetFormatPr defaultColWidth="9.140625" defaultRowHeight="14.25" x14ac:dyDescent="0.3"/>
  <cols>
    <col min="1" max="1" width="9.140625" style="1"/>
    <col min="2" max="2" width="9.85546875" style="1" customWidth="1"/>
    <col min="3" max="3" width="12.5703125" style="2" customWidth="1"/>
    <col min="4" max="4" width="8.85546875" style="2" customWidth="1"/>
    <col min="5" max="5" width="11.5703125" style="3" customWidth="1"/>
    <col min="6" max="6" width="11" style="2" customWidth="1"/>
    <col min="7" max="7" width="10.85546875" style="1" bestFit="1" customWidth="1"/>
    <col min="8" max="8" width="11" style="2" customWidth="1"/>
    <col min="9" max="9" width="10.85546875" style="1" bestFit="1" customWidth="1"/>
    <col min="10" max="10" width="10.85546875" style="31" customWidth="1"/>
    <col min="11" max="11" width="10.85546875" style="1" customWidth="1"/>
    <col min="12" max="12" width="10.85546875" style="31" customWidth="1"/>
    <col min="13" max="13" width="10.85546875" style="31" bestFit="1" customWidth="1"/>
    <col min="14" max="14" width="2.85546875" style="1" customWidth="1"/>
    <col min="15" max="15" width="16.7109375" style="1" bestFit="1" customWidth="1"/>
    <col min="16" max="16" width="10.42578125" style="1" bestFit="1" customWidth="1"/>
    <col min="17" max="16384" width="9.140625" style="1"/>
  </cols>
  <sheetData>
    <row r="2" spans="2:16" ht="17.45" customHeight="1" thickBot="1" x14ac:dyDescent="0.35">
      <c r="C2" s="1"/>
      <c r="D2" s="125" t="s">
        <v>3</v>
      </c>
      <c r="E2" s="125"/>
      <c r="F2" s="125"/>
      <c r="G2" s="4"/>
      <c r="H2" s="4"/>
      <c r="I2" s="4"/>
      <c r="J2" s="30"/>
      <c r="K2" s="4"/>
      <c r="L2" s="30"/>
    </row>
    <row r="3" spans="2:16" ht="43.5" customHeight="1" thickBot="1" x14ac:dyDescent="0.35">
      <c r="C3" s="1"/>
      <c r="D3" s="125"/>
      <c r="E3" s="125"/>
      <c r="F3" s="125"/>
      <c r="H3" s="1"/>
      <c r="O3" s="28" t="s">
        <v>10</v>
      </c>
      <c r="P3" s="29">
        <v>-58589.5</v>
      </c>
    </row>
    <row r="4" spans="2:16" ht="15" customHeight="1" thickBot="1" x14ac:dyDescent="0.35"/>
    <row r="5" spans="2:16" s="5" customFormat="1" ht="54.75" thickBot="1" x14ac:dyDescent="0.3">
      <c r="B5" s="18" t="s">
        <v>0</v>
      </c>
      <c r="C5" s="15" t="s">
        <v>1</v>
      </c>
      <c r="D5" s="14" t="s">
        <v>4</v>
      </c>
      <c r="E5" s="14" t="s">
        <v>5</v>
      </c>
      <c r="F5" s="14" t="s">
        <v>6</v>
      </c>
      <c r="G5" s="14" t="s">
        <v>14</v>
      </c>
      <c r="H5" s="14" t="s">
        <v>7</v>
      </c>
      <c r="I5" s="14" t="s">
        <v>13</v>
      </c>
      <c r="J5" s="32" t="s">
        <v>11</v>
      </c>
      <c r="K5" s="26" t="s">
        <v>12</v>
      </c>
      <c r="L5" s="32" t="s">
        <v>9</v>
      </c>
      <c r="M5" s="36" t="s">
        <v>8</v>
      </c>
    </row>
    <row r="6" spans="2:16" ht="22.5" customHeight="1" x14ac:dyDescent="0.3">
      <c r="B6" s="19">
        <v>42767</v>
      </c>
      <c r="C6" s="16">
        <v>50000</v>
      </c>
      <c r="D6" s="10">
        <v>2</v>
      </c>
      <c r="E6" s="11"/>
      <c r="F6" s="12">
        <f>C6*(D6)</f>
        <v>100000</v>
      </c>
      <c r="G6" s="13">
        <v>30</v>
      </c>
      <c r="H6" s="12">
        <f>E6*C6</f>
        <v>0</v>
      </c>
      <c r="I6" s="13">
        <v>75</v>
      </c>
      <c r="J6" s="33">
        <f>(((F6*G6)/1000)+(H6*I6)/1000)</f>
        <v>3000</v>
      </c>
      <c r="K6" s="27"/>
      <c r="L6" s="33">
        <f>J6-K6</f>
        <v>3000</v>
      </c>
      <c r="M6" s="37">
        <f>P3+L6</f>
        <v>-55589.5</v>
      </c>
    </row>
    <row r="7" spans="2:16" ht="22.5" customHeight="1" x14ac:dyDescent="0.3">
      <c r="B7" s="20">
        <v>42795</v>
      </c>
      <c r="C7" s="17">
        <v>50000</v>
      </c>
      <c r="D7" s="10">
        <v>2</v>
      </c>
      <c r="E7" s="11"/>
      <c r="F7" s="12">
        <f t="shared" ref="F7:F16" si="0">C7*(D7)</f>
        <v>100000</v>
      </c>
      <c r="G7" s="13">
        <v>30</v>
      </c>
      <c r="H7" s="12">
        <f t="shared" ref="H7:H16" si="1">E7*C7</f>
        <v>0</v>
      </c>
      <c r="I7" s="13">
        <v>75</v>
      </c>
      <c r="J7" s="33">
        <f t="shared" ref="J7:J11" si="2">(((F7*G7)/1000)+(H7*I7)/1000)</f>
        <v>3000</v>
      </c>
      <c r="K7" s="27"/>
      <c r="L7" s="33">
        <f t="shared" ref="L7:L16" si="3">J7-K7</f>
        <v>3000</v>
      </c>
      <c r="M7" s="37">
        <f t="shared" ref="M7:M12" si="4">M6+L7</f>
        <v>-52589.5</v>
      </c>
    </row>
    <row r="8" spans="2:16" ht="22.5" customHeight="1" x14ac:dyDescent="0.3">
      <c r="B8" s="19">
        <v>42826</v>
      </c>
      <c r="C8" s="17">
        <v>50000</v>
      </c>
      <c r="D8" s="10">
        <v>2</v>
      </c>
      <c r="E8" s="11"/>
      <c r="F8" s="12">
        <f t="shared" si="0"/>
        <v>100000</v>
      </c>
      <c r="G8" s="13">
        <v>30</v>
      </c>
      <c r="H8" s="12">
        <f t="shared" si="1"/>
        <v>0</v>
      </c>
      <c r="I8" s="13">
        <v>75</v>
      </c>
      <c r="J8" s="33">
        <f t="shared" si="2"/>
        <v>3000</v>
      </c>
      <c r="K8" s="27"/>
      <c r="L8" s="33">
        <f t="shared" si="3"/>
        <v>3000</v>
      </c>
      <c r="M8" s="37">
        <f t="shared" si="4"/>
        <v>-49589.5</v>
      </c>
    </row>
    <row r="9" spans="2:16" ht="22.5" customHeight="1" x14ac:dyDescent="0.3">
      <c r="B9" s="20">
        <v>42856</v>
      </c>
      <c r="C9" s="17">
        <v>50000</v>
      </c>
      <c r="D9" s="10">
        <v>1</v>
      </c>
      <c r="E9" s="11">
        <v>1</v>
      </c>
      <c r="F9" s="12">
        <f t="shared" si="0"/>
        <v>50000</v>
      </c>
      <c r="G9" s="13">
        <v>30</v>
      </c>
      <c r="H9" s="12">
        <f t="shared" si="1"/>
        <v>50000</v>
      </c>
      <c r="I9" s="13">
        <v>75</v>
      </c>
      <c r="J9" s="33">
        <f t="shared" si="2"/>
        <v>5250</v>
      </c>
      <c r="K9" s="27"/>
      <c r="L9" s="33">
        <f t="shared" si="3"/>
        <v>5250</v>
      </c>
      <c r="M9" s="37">
        <f t="shared" si="4"/>
        <v>-44339.5</v>
      </c>
    </row>
    <row r="10" spans="2:16" ht="22.5" customHeight="1" x14ac:dyDescent="0.3">
      <c r="B10" s="19">
        <v>42887</v>
      </c>
      <c r="C10" s="17">
        <v>50000</v>
      </c>
      <c r="D10" s="10">
        <v>1</v>
      </c>
      <c r="E10" s="11">
        <v>1</v>
      </c>
      <c r="F10" s="12">
        <f t="shared" si="0"/>
        <v>50000</v>
      </c>
      <c r="G10" s="13">
        <v>30</v>
      </c>
      <c r="H10" s="12">
        <f t="shared" si="1"/>
        <v>50000</v>
      </c>
      <c r="I10" s="13">
        <v>75</v>
      </c>
      <c r="J10" s="33">
        <f>(((F10*G10)/1000)+(H10*I10)/1000)</f>
        <v>5250</v>
      </c>
      <c r="K10" s="27"/>
      <c r="L10" s="33">
        <f t="shared" si="3"/>
        <v>5250</v>
      </c>
      <c r="M10" s="37">
        <f t="shared" si="4"/>
        <v>-39089.5</v>
      </c>
    </row>
    <row r="11" spans="2:16" ht="22.5" customHeight="1" x14ac:dyDescent="0.3">
      <c r="B11" s="20">
        <v>42917</v>
      </c>
      <c r="C11" s="17">
        <v>50000</v>
      </c>
      <c r="D11" s="10">
        <v>2</v>
      </c>
      <c r="E11" s="11"/>
      <c r="F11" s="12">
        <f t="shared" si="0"/>
        <v>100000</v>
      </c>
      <c r="G11" s="13">
        <v>30</v>
      </c>
      <c r="H11" s="12">
        <f t="shared" si="1"/>
        <v>0</v>
      </c>
      <c r="I11" s="13">
        <v>75</v>
      </c>
      <c r="J11" s="33">
        <f t="shared" si="2"/>
        <v>3000</v>
      </c>
      <c r="K11" s="27"/>
      <c r="L11" s="33">
        <f t="shared" si="3"/>
        <v>3000</v>
      </c>
      <c r="M11" s="37">
        <f t="shared" si="4"/>
        <v>-36089.5</v>
      </c>
    </row>
    <row r="12" spans="2:16" ht="22.5" customHeight="1" x14ac:dyDescent="0.3">
      <c r="B12" s="19">
        <v>42948</v>
      </c>
      <c r="C12" s="17">
        <v>50000</v>
      </c>
      <c r="D12" s="10">
        <v>1</v>
      </c>
      <c r="E12" s="11">
        <v>1</v>
      </c>
      <c r="F12" s="12">
        <f t="shared" si="0"/>
        <v>50000</v>
      </c>
      <c r="G12" s="13">
        <v>30</v>
      </c>
      <c r="H12" s="12">
        <f t="shared" si="1"/>
        <v>50000</v>
      </c>
      <c r="I12" s="13">
        <v>75</v>
      </c>
      <c r="J12" s="33">
        <f>(((F12*G12)/1000)+(H12*I12)/1000)</f>
        <v>5250</v>
      </c>
      <c r="K12" s="27"/>
      <c r="L12" s="33">
        <f t="shared" si="3"/>
        <v>5250</v>
      </c>
      <c r="M12" s="37">
        <f t="shared" si="4"/>
        <v>-30839.5</v>
      </c>
    </row>
    <row r="13" spans="2:16" ht="22.5" customHeight="1" x14ac:dyDescent="0.3">
      <c r="B13" s="20">
        <v>42979</v>
      </c>
      <c r="C13" s="17">
        <v>50000</v>
      </c>
      <c r="D13" s="10">
        <v>1</v>
      </c>
      <c r="E13" s="11">
        <v>1</v>
      </c>
      <c r="F13" s="12">
        <f t="shared" si="0"/>
        <v>50000</v>
      </c>
      <c r="G13" s="13">
        <v>30</v>
      </c>
      <c r="H13" s="12">
        <f t="shared" si="1"/>
        <v>50000</v>
      </c>
      <c r="I13" s="13">
        <v>75</v>
      </c>
      <c r="J13" s="33">
        <f t="shared" ref="J13:J16" si="5">(((F13*G13)/1000)+(H13*I13)/1000)</f>
        <v>5250</v>
      </c>
      <c r="K13" s="27"/>
      <c r="L13" s="33">
        <f t="shared" si="3"/>
        <v>5250</v>
      </c>
      <c r="M13" s="37">
        <f t="shared" ref="M13:M16" si="6">M12+L13</f>
        <v>-25589.5</v>
      </c>
    </row>
    <row r="14" spans="2:16" ht="22.5" customHeight="1" x14ac:dyDescent="0.3">
      <c r="B14" s="19">
        <v>43009</v>
      </c>
      <c r="C14" s="17">
        <v>50000</v>
      </c>
      <c r="D14" s="10">
        <v>2</v>
      </c>
      <c r="E14" s="11"/>
      <c r="F14" s="12">
        <f t="shared" si="0"/>
        <v>100000</v>
      </c>
      <c r="G14" s="13">
        <v>30</v>
      </c>
      <c r="H14" s="12">
        <f t="shared" si="1"/>
        <v>0</v>
      </c>
      <c r="I14" s="13">
        <v>75</v>
      </c>
      <c r="J14" s="33">
        <f t="shared" si="5"/>
        <v>3000</v>
      </c>
      <c r="K14" s="27"/>
      <c r="L14" s="33">
        <f t="shared" si="3"/>
        <v>3000</v>
      </c>
      <c r="M14" s="37">
        <f t="shared" si="6"/>
        <v>-22589.5</v>
      </c>
    </row>
    <row r="15" spans="2:16" ht="22.5" customHeight="1" x14ac:dyDescent="0.3">
      <c r="B15" s="20">
        <v>43040</v>
      </c>
      <c r="C15" s="17">
        <v>50000</v>
      </c>
      <c r="D15" s="10">
        <v>1</v>
      </c>
      <c r="E15" s="11">
        <v>1</v>
      </c>
      <c r="F15" s="12">
        <f t="shared" si="0"/>
        <v>50000</v>
      </c>
      <c r="G15" s="13">
        <v>30</v>
      </c>
      <c r="H15" s="12">
        <f t="shared" si="1"/>
        <v>50000</v>
      </c>
      <c r="I15" s="13">
        <v>75</v>
      </c>
      <c r="J15" s="33">
        <f t="shared" si="5"/>
        <v>5250</v>
      </c>
      <c r="K15" s="27"/>
      <c r="L15" s="33">
        <f t="shared" si="3"/>
        <v>5250</v>
      </c>
      <c r="M15" s="37">
        <f t="shared" si="6"/>
        <v>-17339.5</v>
      </c>
    </row>
    <row r="16" spans="2:16" ht="22.5" customHeight="1" thickBot="1" x14ac:dyDescent="0.35">
      <c r="B16" s="19">
        <v>43070</v>
      </c>
      <c r="C16" s="17">
        <v>50000</v>
      </c>
      <c r="D16" s="10">
        <v>1</v>
      </c>
      <c r="E16" s="11">
        <v>1</v>
      </c>
      <c r="F16" s="12">
        <f t="shared" si="0"/>
        <v>50000</v>
      </c>
      <c r="G16" s="13">
        <v>30</v>
      </c>
      <c r="H16" s="12">
        <f t="shared" si="1"/>
        <v>50000</v>
      </c>
      <c r="I16" s="13">
        <v>75</v>
      </c>
      <c r="J16" s="33">
        <f t="shared" si="5"/>
        <v>5250</v>
      </c>
      <c r="K16" s="27"/>
      <c r="L16" s="33">
        <f t="shared" si="3"/>
        <v>5250</v>
      </c>
      <c r="M16" s="38">
        <f t="shared" si="6"/>
        <v>-12089.5</v>
      </c>
    </row>
    <row r="17" spans="2:13" s="6" customFormat="1" ht="22.5" customHeight="1" thickBot="1" x14ac:dyDescent="0.3">
      <c r="B17" s="21" t="s">
        <v>2</v>
      </c>
      <c r="C17" s="22">
        <f>SUM(C6:C16)</f>
        <v>550000</v>
      </c>
      <c r="D17" s="23"/>
      <c r="E17" s="24"/>
      <c r="F17" s="23">
        <f>SUM(F6:F16)</f>
        <v>800000</v>
      </c>
      <c r="G17" s="25"/>
      <c r="H17" s="23">
        <f>SUM(H6:H16)</f>
        <v>300000</v>
      </c>
      <c r="I17" s="25"/>
      <c r="J17" s="34">
        <f>SUM(J6:J16)</f>
        <v>46500</v>
      </c>
      <c r="K17" s="40">
        <f>SUM(K6:K16)</f>
        <v>0</v>
      </c>
      <c r="L17" s="34">
        <f>SUM(L6:L16)</f>
        <v>46500</v>
      </c>
      <c r="M17" s="39">
        <f>M16</f>
        <v>-12089.5</v>
      </c>
    </row>
    <row r="18" spans="2:13" s="6" customFormat="1" ht="25.5" customHeight="1" x14ac:dyDescent="0.25">
      <c r="B18" s="7"/>
      <c r="C18" s="8"/>
      <c r="D18" s="8"/>
      <c r="E18" s="7"/>
      <c r="F18" s="8"/>
      <c r="G18" s="9"/>
      <c r="H18" s="8"/>
      <c r="I18" s="9"/>
      <c r="J18" s="35"/>
      <c r="K18" s="9"/>
      <c r="L18" s="35"/>
      <c r="M18" s="35"/>
    </row>
    <row r="19" spans="2:13" x14ac:dyDescent="0.3">
      <c r="D19" s="3"/>
      <c r="E19" s="2"/>
    </row>
  </sheetData>
  <mergeCells count="1">
    <mergeCell ref="D2:F3"/>
  </mergeCells>
  <printOptions horizontalCentered="1"/>
  <pageMargins left="0.70866141732283472" right="0.70866141732283472" top="0.74803149606299213" bottom="0.74803149606299213"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P19"/>
  <sheetViews>
    <sheetView zoomScaleNormal="100" workbookViewId="0">
      <selection activeCell="E20" sqref="E20"/>
    </sheetView>
  </sheetViews>
  <sheetFormatPr defaultColWidth="9.140625" defaultRowHeight="14.25" x14ac:dyDescent="0.3"/>
  <cols>
    <col min="1" max="1" width="9.140625" style="1"/>
    <col min="2" max="2" width="9.85546875" style="1" customWidth="1"/>
    <col min="3" max="3" width="12.5703125" style="2" customWidth="1"/>
    <col min="4" max="4" width="8.85546875" style="2" customWidth="1"/>
    <col min="5" max="5" width="11.5703125" style="3" customWidth="1"/>
    <col min="6" max="6" width="11" style="2" customWidth="1"/>
    <col min="7" max="7" width="10.85546875" style="1" bestFit="1" customWidth="1"/>
    <col min="8" max="8" width="11" style="2" customWidth="1"/>
    <col min="9" max="9" width="10.85546875" style="1" bestFit="1" customWidth="1"/>
    <col min="10" max="10" width="10.85546875" style="31" customWidth="1"/>
    <col min="11" max="11" width="10.85546875" style="1" customWidth="1"/>
    <col min="12" max="12" width="10.85546875" style="31" customWidth="1"/>
    <col min="13" max="13" width="10.85546875" style="31" bestFit="1" customWidth="1"/>
    <col min="14" max="14" width="2.85546875" style="1" customWidth="1"/>
    <col min="15" max="15" width="16.7109375" style="1" bestFit="1" customWidth="1"/>
    <col min="16" max="16" width="10.42578125" style="1" bestFit="1" customWidth="1"/>
    <col min="17" max="16384" width="9.140625" style="1"/>
  </cols>
  <sheetData>
    <row r="2" spans="2:16" ht="17.45" customHeight="1" thickBot="1" x14ac:dyDescent="0.35">
      <c r="C2" s="1"/>
      <c r="D2" s="125" t="s">
        <v>3</v>
      </c>
      <c r="E2" s="125"/>
      <c r="F2" s="125"/>
      <c r="G2" s="4"/>
      <c r="H2" s="4"/>
      <c r="I2" s="4"/>
      <c r="J2" s="30"/>
      <c r="K2" s="4"/>
      <c r="L2" s="30"/>
    </row>
    <row r="3" spans="2:16" ht="43.5" customHeight="1" thickBot="1" x14ac:dyDescent="0.35">
      <c r="C3" s="1"/>
      <c r="D3" s="125"/>
      <c r="E3" s="125"/>
      <c r="F3" s="125"/>
      <c r="H3" s="1"/>
      <c r="O3" s="28" t="s">
        <v>10</v>
      </c>
      <c r="P3" s="29">
        <v>-58589.5</v>
      </c>
    </row>
    <row r="4" spans="2:16" ht="15" customHeight="1" thickBot="1" x14ac:dyDescent="0.35"/>
    <row r="5" spans="2:16" s="5" customFormat="1" ht="54.75" thickBot="1" x14ac:dyDescent="0.3">
      <c r="B5" s="18" t="s">
        <v>0</v>
      </c>
      <c r="C5" s="15" t="s">
        <v>1</v>
      </c>
      <c r="D5" s="14" t="s">
        <v>4</v>
      </c>
      <c r="E5" s="14" t="s">
        <v>5</v>
      </c>
      <c r="F5" s="14" t="s">
        <v>6</v>
      </c>
      <c r="G5" s="14" t="s">
        <v>14</v>
      </c>
      <c r="H5" s="14" t="s">
        <v>7</v>
      </c>
      <c r="I5" s="14" t="s">
        <v>13</v>
      </c>
      <c r="J5" s="32" t="s">
        <v>11</v>
      </c>
      <c r="K5" s="26" t="s">
        <v>12</v>
      </c>
      <c r="L5" s="32" t="s">
        <v>9</v>
      </c>
      <c r="M5" s="36" t="s">
        <v>8</v>
      </c>
    </row>
    <row r="6" spans="2:16" ht="22.5" customHeight="1" x14ac:dyDescent="0.3">
      <c r="B6" s="19">
        <v>42767</v>
      </c>
      <c r="C6" s="16">
        <v>50000</v>
      </c>
      <c r="D6" s="10">
        <v>2</v>
      </c>
      <c r="E6" s="11"/>
      <c r="F6" s="12">
        <f>C6*(D6)</f>
        <v>100000</v>
      </c>
      <c r="G6" s="13">
        <v>30</v>
      </c>
      <c r="H6" s="12">
        <f>E6*C6</f>
        <v>0</v>
      </c>
      <c r="I6" s="13">
        <v>75</v>
      </c>
      <c r="J6" s="33">
        <f>(((F6*G6)/1000)+(H6*I6)/1000)</f>
        <v>3000</v>
      </c>
      <c r="K6" s="27"/>
      <c r="L6" s="33">
        <f>J6-K6</f>
        <v>3000</v>
      </c>
      <c r="M6" s="37">
        <f>P3+L6</f>
        <v>-55589.5</v>
      </c>
    </row>
    <row r="7" spans="2:16" ht="22.5" customHeight="1" x14ac:dyDescent="0.3">
      <c r="B7" s="20">
        <v>42795</v>
      </c>
      <c r="C7" s="17">
        <v>50000</v>
      </c>
      <c r="D7" s="10">
        <v>2</v>
      </c>
      <c r="E7" s="11"/>
      <c r="F7" s="12">
        <f t="shared" ref="F7:F16" si="0">C7*(D7)</f>
        <v>100000</v>
      </c>
      <c r="G7" s="13">
        <v>30</v>
      </c>
      <c r="H7" s="12">
        <f t="shared" ref="H7:H16" si="1">E7*C7</f>
        <v>0</v>
      </c>
      <c r="I7" s="13">
        <v>75</v>
      </c>
      <c r="J7" s="33">
        <f t="shared" ref="J7:J11" si="2">(((F7*G7)/1000)+(H7*I7)/1000)</f>
        <v>3000</v>
      </c>
      <c r="K7" s="27"/>
      <c r="L7" s="33">
        <f t="shared" ref="L7:L16" si="3">J7-K7</f>
        <v>3000</v>
      </c>
      <c r="M7" s="37">
        <f t="shared" ref="M7:M12" si="4">M6+L7</f>
        <v>-52589.5</v>
      </c>
    </row>
    <row r="8" spans="2:16" ht="22.5" customHeight="1" x14ac:dyDescent="0.3">
      <c r="B8" s="19">
        <v>42826</v>
      </c>
      <c r="C8" s="17">
        <v>50000</v>
      </c>
      <c r="D8" s="10">
        <v>2</v>
      </c>
      <c r="E8" s="11"/>
      <c r="F8" s="12">
        <f t="shared" si="0"/>
        <v>100000</v>
      </c>
      <c r="G8" s="13">
        <v>30</v>
      </c>
      <c r="H8" s="12">
        <f t="shared" si="1"/>
        <v>0</v>
      </c>
      <c r="I8" s="13">
        <v>75</v>
      </c>
      <c r="J8" s="33">
        <f t="shared" si="2"/>
        <v>3000</v>
      </c>
      <c r="K8" s="27"/>
      <c r="L8" s="33">
        <f t="shared" si="3"/>
        <v>3000</v>
      </c>
      <c r="M8" s="37">
        <f t="shared" si="4"/>
        <v>-49589.5</v>
      </c>
    </row>
    <row r="9" spans="2:16" ht="22.5" customHeight="1" x14ac:dyDescent="0.3">
      <c r="B9" s="20">
        <v>42856</v>
      </c>
      <c r="C9" s="17">
        <v>50000</v>
      </c>
      <c r="D9" s="10">
        <v>2</v>
      </c>
      <c r="E9" s="11"/>
      <c r="F9" s="12">
        <f t="shared" si="0"/>
        <v>100000</v>
      </c>
      <c r="G9" s="13">
        <v>30</v>
      </c>
      <c r="H9" s="12">
        <f t="shared" si="1"/>
        <v>0</v>
      </c>
      <c r="I9" s="13">
        <v>75</v>
      </c>
      <c r="J9" s="33">
        <f t="shared" si="2"/>
        <v>3000</v>
      </c>
      <c r="K9" s="27"/>
      <c r="L9" s="33">
        <f t="shared" si="3"/>
        <v>3000</v>
      </c>
      <c r="M9" s="37">
        <f t="shared" si="4"/>
        <v>-46589.5</v>
      </c>
    </row>
    <row r="10" spans="2:16" ht="22.5" customHeight="1" x14ac:dyDescent="0.3">
      <c r="B10" s="19">
        <v>42887</v>
      </c>
      <c r="C10" s="17">
        <v>50000</v>
      </c>
      <c r="D10" s="10">
        <v>2</v>
      </c>
      <c r="E10" s="11"/>
      <c r="F10" s="12">
        <f t="shared" si="0"/>
        <v>100000</v>
      </c>
      <c r="G10" s="13">
        <v>30</v>
      </c>
      <c r="H10" s="12">
        <f t="shared" si="1"/>
        <v>0</v>
      </c>
      <c r="I10" s="13">
        <v>75</v>
      </c>
      <c r="J10" s="33">
        <f>(((F10*G10)/1000)+(H10*I10)/1000)</f>
        <v>3000</v>
      </c>
      <c r="K10" s="27"/>
      <c r="L10" s="33">
        <f t="shared" si="3"/>
        <v>3000</v>
      </c>
      <c r="M10" s="37">
        <f t="shared" si="4"/>
        <v>-43589.5</v>
      </c>
    </row>
    <row r="11" spans="2:16" ht="22.5" customHeight="1" x14ac:dyDescent="0.3">
      <c r="B11" s="20">
        <v>42917</v>
      </c>
      <c r="C11" s="17">
        <v>50000</v>
      </c>
      <c r="D11" s="10">
        <v>2</v>
      </c>
      <c r="E11" s="11"/>
      <c r="F11" s="12">
        <f t="shared" si="0"/>
        <v>100000</v>
      </c>
      <c r="G11" s="13">
        <v>30</v>
      </c>
      <c r="H11" s="12">
        <f t="shared" si="1"/>
        <v>0</v>
      </c>
      <c r="I11" s="13">
        <v>75</v>
      </c>
      <c r="J11" s="33">
        <f t="shared" si="2"/>
        <v>3000</v>
      </c>
      <c r="K11" s="27"/>
      <c r="L11" s="33">
        <f t="shared" si="3"/>
        <v>3000</v>
      </c>
      <c r="M11" s="37">
        <f t="shared" si="4"/>
        <v>-40589.5</v>
      </c>
    </row>
    <row r="12" spans="2:16" ht="22.5" customHeight="1" x14ac:dyDescent="0.3">
      <c r="B12" s="19">
        <v>42948</v>
      </c>
      <c r="C12" s="17">
        <v>50000</v>
      </c>
      <c r="D12" s="10">
        <v>2</v>
      </c>
      <c r="E12" s="11"/>
      <c r="F12" s="12">
        <f t="shared" si="0"/>
        <v>100000</v>
      </c>
      <c r="G12" s="13">
        <v>30</v>
      </c>
      <c r="H12" s="12">
        <f t="shared" si="1"/>
        <v>0</v>
      </c>
      <c r="I12" s="13">
        <v>75</v>
      </c>
      <c r="J12" s="33">
        <f>(((F12*G12)/1000)+(H12*I12)/1000)</f>
        <v>3000</v>
      </c>
      <c r="K12" s="27"/>
      <c r="L12" s="33">
        <f t="shared" si="3"/>
        <v>3000</v>
      </c>
      <c r="M12" s="37">
        <f t="shared" si="4"/>
        <v>-37589.5</v>
      </c>
    </row>
    <row r="13" spans="2:16" ht="22.5" customHeight="1" x14ac:dyDescent="0.3">
      <c r="B13" s="20">
        <v>42979</v>
      </c>
      <c r="C13" s="17">
        <v>50000</v>
      </c>
      <c r="D13" s="10">
        <v>2</v>
      </c>
      <c r="E13" s="11"/>
      <c r="F13" s="12">
        <f t="shared" si="0"/>
        <v>100000</v>
      </c>
      <c r="G13" s="13">
        <v>30</v>
      </c>
      <c r="H13" s="12">
        <f t="shared" si="1"/>
        <v>0</v>
      </c>
      <c r="I13" s="13">
        <v>75</v>
      </c>
      <c r="J13" s="33">
        <f t="shared" ref="J13:J16" si="5">(((F13*G13)/1000)+(H13*I13)/1000)</f>
        <v>3000</v>
      </c>
      <c r="K13" s="27"/>
      <c r="L13" s="33">
        <f t="shared" si="3"/>
        <v>3000</v>
      </c>
      <c r="M13" s="37">
        <f t="shared" ref="M13:M16" si="6">M12+L13</f>
        <v>-34589.5</v>
      </c>
    </row>
    <row r="14" spans="2:16" ht="22.5" customHeight="1" x14ac:dyDescent="0.3">
      <c r="B14" s="19">
        <v>43009</v>
      </c>
      <c r="C14" s="17">
        <v>50000</v>
      </c>
      <c r="D14" s="10">
        <v>2</v>
      </c>
      <c r="E14" s="11"/>
      <c r="F14" s="12">
        <f t="shared" si="0"/>
        <v>100000</v>
      </c>
      <c r="G14" s="13">
        <v>30</v>
      </c>
      <c r="H14" s="12">
        <f t="shared" si="1"/>
        <v>0</v>
      </c>
      <c r="I14" s="13">
        <v>75</v>
      </c>
      <c r="J14" s="33">
        <f t="shared" si="5"/>
        <v>3000</v>
      </c>
      <c r="K14" s="27"/>
      <c r="L14" s="33">
        <f t="shared" si="3"/>
        <v>3000</v>
      </c>
      <c r="M14" s="37">
        <f t="shared" si="6"/>
        <v>-31589.5</v>
      </c>
    </row>
    <row r="15" spans="2:16" ht="22.5" customHeight="1" x14ac:dyDescent="0.3">
      <c r="B15" s="20">
        <v>43040</v>
      </c>
      <c r="C15" s="17">
        <v>50000</v>
      </c>
      <c r="D15" s="10">
        <v>2</v>
      </c>
      <c r="E15" s="11"/>
      <c r="F15" s="12">
        <f t="shared" si="0"/>
        <v>100000</v>
      </c>
      <c r="G15" s="13">
        <v>30</v>
      </c>
      <c r="H15" s="12">
        <f t="shared" si="1"/>
        <v>0</v>
      </c>
      <c r="I15" s="13">
        <v>75</v>
      </c>
      <c r="J15" s="33">
        <f t="shared" si="5"/>
        <v>3000</v>
      </c>
      <c r="K15" s="27"/>
      <c r="L15" s="33">
        <f t="shared" si="3"/>
        <v>3000</v>
      </c>
      <c r="M15" s="37">
        <f t="shared" si="6"/>
        <v>-28589.5</v>
      </c>
    </row>
    <row r="16" spans="2:16" ht="22.5" customHeight="1" thickBot="1" x14ac:dyDescent="0.35">
      <c r="B16" s="19">
        <v>43070</v>
      </c>
      <c r="C16" s="17">
        <v>50000</v>
      </c>
      <c r="D16" s="10">
        <v>2</v>
      </c>
      <c r="E16" s="11"/>
      <c r="F16" s="12">
        <f t="shared" si="0"/>
        <v>100000</v>
      </c>
      <c r="G16" s="13">
        <v>30</v>
      </c>
      <c r="H16" s="12">
        <f t="shared" si="1"/>
        <v>0</v>
      </c>
      <c r="I16" s="13">
        <v>75</v>
      </c>
      <c r="J16" s="33">
        <f t="shared" si="5"/>
        <v>3000</v>
      </c>
      <c r="K16" s="27"/>
      <c r="L16" s="33">
        <f t="shared" si="3"/>
        <v>3000</v>
      </c>
      <c r="M16" s="38">
        <f t="shared" si="6"/>
        <v>-25589.5</v>
      </c>
    </row>
    <row r="17" spans="2:13" s="6" customFormat="1" ht="22.5" customHeight="1" thickBot="1" x14ac:dyDescent="0.3">
      <c r="B17" s="21" t="s">
        <v>2</v>
      </c>
      <c r="C17" s="22">
        <f>SUM(C6:C16)</f>
        <v>550000</v>
      </c>
      <c r="D17" s="23"/>
      <c r="E17" s="24"/>
      <c r="F17" s="23">
        <f>SUM(F6:F16)</f>
        <v>1100000</v>
      </c>
      <c r="G17" s="25"/>
      <c r="H17" s="23">
        <f>SUM(H6:H16)</f>
        <v>0</v>
      </c>
      <c r="I17" s="25"/>
      <c r="J17" s="34">
        <f>SUM(J6:J16)</f>
        <v>33000</v>
      </c>
      <c r="K17" s="40">
        <f>SUM(K6:K16)</f>
        <v>0</v>
      </c>
      <c r="L17" s="34">
        <f>SUM(L6:L16)</f>
        <v>33000</v>
      </c>
      <c r="M17" s="39">
        <f>M16</f>
        <v>-25589.5</v>
      </c>
    </row>
    <row r="18" spans="2:13" s="6" customFormat="1" ht="25.5" customHeight="1" x14ac:dyDescent="0.25">
      <c r="B18" s="7"/>
      <c r="C18" s="8"/>
      <c r="D18" s="8"/>
      <c r="E18" s="7"/>
      <c r="F18" s="8"/>
      <c r="G18" s="9"/>
      <c r="H18" s="8"/>
      <c r="I18" s="9"/>
      <c r="J18" s="35"/>
      <c r="K18" s="9"/>
      <c r="L18" s="35"/>
      <c r="M18" s="35"/>
    </row>
    <row r="19" spans="2:13" x14ac:dyDescent="0.3">
      <c r="D19" s="3"/>
      <c r="E19" s="2"/>
    </row>
  </sheetData>
  <mergeCells count="1">
    <mergeCell ref="D2:F3"/>
  </mergeCells>
  <printOptions horizontalCentered="1"/>
  <pageMargins left="0.70866141732283472" right="0.70866141732283472" top="0.74803149606299213" bottom="0.74803149606299213" header="0.31496062992125984" footer="0.31496062992125984"/>
  <pageSetup paperSize="9" scale="6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26"/>
  <sheetViews>
    <sheetView workbookViewId="0"/>
  </sheetViews>
  <sheetFormatPr defaultColWidth="9.140625" defaultRowHeight="15" x14ac:dyDescent="0.25"/>
  <cols>
    <col min="1" max="1" width="9.140625" style="70"/>
    <col min="2" max="2" width="19" style="70" bestFit="1" customWidth="1"/>
    <col min="3" max="3" width="12.5703125" style="70" bestFit="1" customWidth="1"/>
    <col min="4" max="4" width="18.140625" style="70" bestFit="1" customWidth="1"/>
    <col min="5" max="5" width="10.85546875" style="70" bestFit="1" customWidth="1"/>
    <col min="6" max="6" width="9.140625" style="70"/>
    <col min="7" max="14" width="10.7109375" style="70" customWidth="1"/>
    <col min="15" max="16384" width="9.140625" style="70"/>
  </cols>
  <sheetData>
    <row r="1" spans="2:14" ht="15.75" thickBot="1" x14ac:dyDescent="0.3"/>
    <row r="2" spans="2:14" ht="15.75" thickBot="1" x14ac:dyDescent="0.3">
      <c r="B2" s="88" t="s">
        <v>51</v>
      </c>
    </row>
    <row r="3" spans="2:14" ht="15.75" customHeight="1" thickBot="1" x14ac:dyDescent="0.3">
      <c r="B3" s="85"/>
      <c r="C3" s="93" t="s">
        <v>44</v>
      </c>
      <c r="D3" s="94" t="s">
        <v>45</v>
      </c>
      <c r="E3" s="94" t="s">
        <v>49</v>
      </c>
      <c r="G3" s="137" t="s">
        <v>52</v>
      </c>
      <c r="H3" s="138"/>
      <c r="I3" s="138"/>
      <c r="J3" s="138"/>
      <c r="K3" s="139"/>
    </row>
    <row r="4" spans="2:14" x14ac:dyDescent="0.25">
      <c r="B4" s="86" t="s">
        <v>1</v>
      </c>
      <c r="C4" s="82">
        <v>3000000</v>
      </c>
      <c r="D4" s="83">
        <v>1850000</v>
      </c>
      <c r="E4" s="80">
        <f>((D4-C4)/C4)</f>
        <v>-0.38333333333333336</v>
      </c>
      <c r="G4" s="140"/>
      <c r="H4" s="141"/>
      <c r="I4" s="141"/>
      <c r="J4" s="141"/>
      <c r="K4" s="142"/>
    </row>
    <row r="5" spans="2:14" x14ac:dyDescent="0.25">
      <c r="B5" s="86" t="s">
        <v>46</v>
      </c>
      <c r="C5" s="79">
        <v>60</v>
      </c>
      <c r="D5" s="84">
        <v>37</v>
      </c>
      <c r="E5" s="80">
        <f t="shared" ref="E5:E7" si="0">((D5-C5)/C5)</f>
        <v>-0.38333333333333336</v>
      </c>
      <c r="G5" s="140"/>
      <c r="H5" s="141"/>
      <c r="I5" s="141"/>
      <c r="J5" s="141"/>
      <c r="K5" s="142"/>
    </row>
    <row r="6" spans="2:14" x14ac:dyDescent="0.25">
      <c r="B6" s="86" t="s">
        <v>47</v>
      </c>
      <c r="C6" s="89">
        <v>75000</v>
      </c>
      <c r="D6" s="90">
        <v>46010</v>
      </c>
      <c r="E6" s="80">
        <f t="shared" si="0"/>
        <v>-0.38653333333333334</v>
      </c>
      <c r="G6" s="140"/>
      <c r="H6" s="141"/>
      <c r="I6" s="141"/>
      <c r="J6" s="141"/>
      <c r="K6" s="142"/>
    </row>
    <row r="7" spans="2:14" ht="15.75" thickBot="1" x14ac:dyDescent="0.3">
      <c r="B7" s="87" t="s">
        <v>48</v>
      </c>
      <c r="C7" s="91">
        <v>28380</v>
      </c>
      <c r="D7" s="92">
        <v>14930</v>
      </c>
      <c r="E7" s="81">
        <f t="shared" si="0"/>
        <v>-0.47392529950669487</v>
      </c>
      <c r="G7" s="143"/>
      <c r="H7" s="144"/>
      <c r="I7" s="144"/>
      <c r="J7" s="144"/>
      <c r="K7" s="145"/>
    </row>
    <row r="9" spans="2:14" ht="15.75" thickBot="1" x14ac:dyDescent="0.3"/>
    <row r="10" spans="2:14" ht="15.75" thickBot="1" x14ac:dyDescent="0.3">
      <c r="B10" s="88" t="s">
        <v>50</v>
      </c>
    </row>
    <row r="11" spans="2:14" ht="15.75" customHeight="1" thickBot="1" x14ac:dyDescent="0.3">
      <c r="B11" s="85"/>
      <c r="C11" s="93" t="s">
        <v>44</v>
      </c>
      <c r="D11" s="94" t="s">
        <v>45</v>
      </c>
      <c r="E11" s="94" t="s">
        <v>49</v>
      </c>
      <c r="G11" s="137" t="s">
        <v>53</v>
      </c>
      <c r="H11" s="138"/>
      <c r="I11" s="138"/>
      <c r="J11" s="138"/>
      <c r="K11" s="138"/>
      <c r="L11" s="138"/>
      <c r="M11" s="138"/>
      <c r="N11" s="139"/>
    </row>
    <row r="12" spans="2:14" x14ac:dyDescent="0.25">
      <c r="B12" s="86" t="s">
        <v>1</v>
      </c>
      <c r="C12" s="82">
        <v>1500000</v>
      </c>
      <c r="D12" s="83">
        <v>1350000</v>
      </c>
      <c r="E12" s="80">
        <f>((D12-C12)/C12)</f>
        <v>-0.1</v>
      </c>
      <c r="G12" s="140"/>
      <c r="H12" s="141"/>
      <c r="I12" s="141"/>
      <c r="J12" s="141"/>
      <c r="K12" s="141"/>
      <c r="L12" s="141"/>
      <c r="M12" s="141"/>
      <c r="N12" s="142"/>
    </row>
    <row r="13" spans="2:14" x14ac:dyDescent="0.25">
      <c r="B13" s="86" t="s">
        <v>46</v>
      </c>
      <c r="C13" s="79">
        <v>30</v>
      </c>
      <c r="D13" s="84">
        <v>27</v>
      </c>
      <c r="E13" s="80">
        <f t="shared" ref="E13:E15" si="1">((D13-C13)/C13)</f>
        <v>-0.1</v>
      </c>
      <c r="G13" s="140"/>
      <c r="H13" s="141"/>
      <c r="I13" s="141"/>
      <c r="J13" s="141"/>
      <c r="K13" s="141"/>
      <c r="L13" s="141"/>
      <c r="M13" s="141"/>
      <c r="N13" s="142"/>
    </row>
    <row r="14" spans="2:14" x14ac:dyDescent="0.25">
      <c r="B14" s="86" t="s">
        <v>47</v>
      </c>
      <c r="C14" s="89">
        <v>37500</v>
      </c>
      <c r="D14" s="90">
        <v>35310</v>
      </c>
      <c r="E14" s="80">
        <f t="shared" si="1"/>
        <v>-5.8400000000000001E-2</v>
      </c>
      <c r="G14" s="140"/>
      <c r="H14" s="141"/>
      <c r="I14" s="141"/>
      <c r="J14" s="141"/>
      <c r="K14" s="141"/>
      <c r="L14" s="141"/>
      <c r="M14" s="141"/>
      <c r="N14" s="142"/>
    </row>
    <row r="15" spans="2:14" ht="15.75" thickBot="1" x14ac:dyDescent="0.3">
      <c r="B15" s="87" t="s">
        <v>48</v>
      </c>
      <c r="C15" s="91">
        <v>14190</v>
      </c>
      <c r="D15" s="92">
        <v>12000</v>
      </c>
      <c r="E15" s="81">
        <f t="shared" si="1"/>
        <v>-0.15433403805496829</v>
      </c>
      <c r="G15" s="143"/>
      <c r="H15" s="144"/>
      <c r="I15" s="144"/>
      <c r="J15" s="144"/>
      <c r="K15" s="144"/>
      <c r="L15" s="144"/>
      <c r="M15" s="144"/>
      <c r="N15" s="145"/>
    </row>
    <row r="17" spans="2:11" ht="15.75" thickBot="1" x14ac:dyDescent="0.3"/>
    <row r="18" spans="2:11" ht="15.75" thickBot="1" x14ac:dyDescent="0.3">
      <c r="B18" s="93" t="s">
        <v>54</v>
      </c>
      <c r="C18" s="95"/>
      <c r="D18" s="95"/>
      <c r="E18" s="96"/>
    </row>
    <row r="19" spans="2:11" ht="15.75" thickBot="1" x14ac:dyDescent="0.3">
      <c r="B19" s="85"/>
      <c r="C19" s="93" t="s">
        <v>44</v>
      </c>
      <c r="D19" s="94" t="s">
        <v>45</v>
      </c>
      <c r="E19" s="94" t="s">
        <v>49</v>
      </c>
      <c r="G19" s="126" t="s">
        <v>55</v>
      </c>
      <c r="H19" s="127"/>
      <c r="I19" s="127"/>
      <c r="J19" s="127"/>
      <c r="K19" s="128"/>
    </row>
    <row r="20" spans="2:11" x14ac:dyDescent="0.25">
      <c r="B20" s="86" t="s">
        <v>1</v>
      </c>
      <c r="C20" s="97">
        <v>3000000</v>
      </c>
      <c r="D20" s="98">
        <f>((C20*E20)+C20)</f>
        <v>2700000</v>
      </c>
      <c r="E20" s="101">
        <v>-0.1</v>
      </c>
      <c r="G20" s="129"/>
      <c r="H20" s="130"/>
      <c r="I20" s="130"/>
      <c r="J20" s="130"/>
      <c r="K20" s="131"/>
    </row>
    <row r="21" spans="2:11" x14ac:dyDescent="0.25">
      <c r="B21" s="86" t="s">
        <v>46</v>
      </c>
      <c r="C21" s="79">
        <v>60</v>
      </c>
      <c r="D21" s="83">
        <f t="shared" ref="D21:D23" si="2">((C21*E21)+C21)</f>
        <v>54</v>
      </c>
      <c r="E21" s="80">
        <v>-0.1</v>
      </c>
      <c r="G21" s="129"/>
      <c r="H21" s="130"/>
      <c r="I21" s="130"/>
      <c r="J21" s="130"/>
      <c r="K21" s="131"/>
    </row>
    <row r="22" spans="2:11" x14ac:dyDescent="0.25">
      <c r="B22" s="86" t="s">
        <v>47</v>
      </c>
      <c r="C22" s="89">
        <v>75000</v>
      </c>
      <c r="D22" s="99">
        <f t="shared" si="2"/>
        <v>67500</v>
      </c>
      <c r="E22" s="80">
        <v>-0.1</v>
      </c>
      <c r="G22" s="129"/>
      <c r="H22" s="130"/>
      <c r="I22" s="130"/>
      <c r="J22" s="130"/>
      <c r="K22" s="131"/>
    </row>
    <row r="23" spans="2:11" ht="15.75" thickBot="1" x14ac:dyDescent="0.3">
      <c r="B23" s="87" t="s">
        <v>48</v>
      </c>
      <c r="C23" s="91">
        <v>28380</v>
      </c>
      <c r="D23" s="100">
        <f t="shared" si="2"/>
        <v>25542</v>
      </c>
      <c r="E23" s="81">
        <v>-0.1</v>
      </c>
      <c r="G23" s="132"/>
      <c r="H23" s="133"/>
      <c r="I23" s="133"/>
      <c r="J23" s="133"/>
      <c r="K23" s="134"/>
    </row>
    <row r="24" spans="2:11" ht="15.75" thickBot="1" x14ac:dyDescent="0.3"/>
    <row r="25" spans="2:11" ht="15.75" thickBot="1" x14ac:dyDescent="0.3">
      <c r="B25" s="135" t="s">
        <v>56</v>
      </c>
      <c r="C25" s="85" t="s">
        <v>57</v>
      </c>
      <c r="D25" s="106" t="s">
        <v>58</v>
      </c>
      <c r="E25" s="103" t="s">
        <v>59</v>
      </c>
    </row>
    <row r="26" spans="2:11" ht="15.75" thickBot="1" x14ac:dyDescent="0.3">
      <c r="B26" s="136"/>
      <c r="C26" s="104">
        <v>-43659.5</v>
      </c>
      <c r="D26" s="105">
        <f>D23</f>
        <v>25542</v>
      </c>
      <c r="E26" s="107">
        <f>D26+C26</f>
        <v>-18117.5</v>
      </c>
    </row>
  </sheetData>
  <mergeCells count="4">
    <mergeCell ref="G19:K23"/>
    <mergeCell ref="B25:B26"/>
    <mergeCell ref="G3:K7"/>
    <mergeCell ref="G11:N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AA115"/>
  <sheetViews>
    <sheetView tabSelected="1" topLeftCell="A104" zoomScale="90" zoomScaleNormal="90" workbookViewId="0">
      <selection activeCell="M120" sqref="M120"/>
    </sheetView>
  </sheetViews>
  <sheetFormatPr defaultColWidth="9.140625" defaultRowHeight="14.25" x14ac:dyDescent="0.3"/>
  <cols>
    <col min="1" max="1" width="9.140625" style="1"/>
    <col min="2" max="2" width="12" style="1" bestFit="1" customWidth="1"/>
    <col min="3" max="3" width="12.5703125" style="2" customWidth="1"/>
    <col min="4" max="4" width="8.85546875" style="2" customWidth="1"/>
    <col min="5" max="5" width="11.5703125" style="3" customWidth="1"/>
    <col min="6" max="6" width="11" style="2" hidden="1" customWidth="1"/>
    <col min="7" max="7" width="10.85546875" style="1" hidden="1" customWidth="1"/>
    <col min="8" max="8" width="11.28515625" style="31" hidden="1" customWidth="1"/>
    <col min="9" max="9" width="16.28515625" style="1" bestFit="1" customWidth="1"/>
    <col min="10" max="10" width="16.85546875" style="31" bestFit="1" customWidth="1"/>
    <col min="11" max="11" width="10.5703125" style="1" bestFit="1" customWidth="1"/>
    <col min="12" max="12" width="13.140625" style="56" bestFit="1" customWidth="1"/>
    <col min="13" max="13" width="10" style="1" customWidth="1"/>
    <col min="14" max="18" width="16.42578125" style="1" customWidth="1"/>
    <col min="19" max="19" width="10" style="1" customWidth="1"/>
    <col min="20" max="20" width="12.28515625" style="1" bestFit="1" customWidth="1"/>
    <col min="21" max="22" width="15" style="1" bestFit="1" customWidth="1"/>
    <col min="23" max="24" width="12.28515625" style="1" bestFit="1" customWidth="1"/>
    <col min="25" max="25" width="10" style="1" customWidth="1"/>
    <col min="26" max="26" width="11.28515625" style="1" bestFit="1" customWidth="1"/>
    <col min="27" max="16384" width="9.140625" style="1"/>
  </cols>
  <sheetData>
    <row r="2" spans="2:26" ht="17.45" customHeight="1" thickBot="1" x14ac:dyDescent="0.35">
      <c r="C2" s="1"/>
      <c r="D2" s="125" t="s">
        <v>3</v>
      </c>
      <c r="E2" s="125"/>
      <c r="F2" s="125"/>
      <c r="G2" s="4"/>
      <c r="H2" s="30"/>
      <c r="I2" s="4"/>
      <c r="J2" s="30"/>
    </row>
    <row r="3" spans="2:26" ht="43.5" customHeight="1" thickBot="1" x14ac:dyDescent="0.35">
      <c r="C3" s="1"/>
      <c r="D3" s="125"/>
      <c r="E3" s="125"/>
      <c r="F3" s="125"/>
      <c r="J3" s="43" t="s">
        <v>99</v>
      </c>
      <c r="K3" s="102">
        <v>-59171</v>
      </c>
      <c r="L3" s="57"/>
      <c r="M3" s="44"/>
      <c r="N3" s="146" t="s">
        <v>22</v>
      </c>
      <c r="O3" s="147"/>
      <c r="P3" s="147"/>
      <c r="Q3" s="147"/>
      <c r="R3" s="148"/>
      <c r="S3" s="44"/>
      <c r="T3" s="146" t="s">
        <v>23</v>
      </c>
      <c r="U3" s="147"/>
      <c r="V3" s="147"/>
      <c r="W3" s="147"/>
      <c r="X3" s="148"/>
      <c r="Y3" s="44"/>
      <c r="Z3" s="45" t="s">
        <v>24</v>
      </c>
    </row>
    <row r="4" spans="2:26" ht="15" customHeight="1" x14ac:dyDescent="0.3"/>
    <row r="5" spans="2:26" s="115" customFormat="1" ht="13.5" thickBot="1" x14ac:dyDescent="0.25">
      <c r="C5" s="116"/>
      <c r="D5" s="117"/>
      <c r="E5" s="116"/>
      <c r="F5" s="116"/>
      <c r="H5" s="118"/>
      <c r="J5" s="118"/>
      <c r="L5" s="118"/>
      <c r="N5" s="119">
        <v>2856</v>
      </c>
      <c r="O5" s="119">
        <v>2893</v>
      </c>
      <c r="P5" s="124"/>
      <c r="Q5" s="124"/>
      <c r="R5" s="124"/>
    </row>
    <row r="6" spans="2:26" s="5" customFormat="1" ht="54.75" thickBot="1" x14ac:dyDescent="0.3">
      <c r="B6" s="18" t="s">
        <v>0</v>
      </c>
      <c r="C6" s="41" t="s">
        <v>1</v>
      </c>
      <c r="D6" s="14" t="s">
        <v>35</v>
      </c>
      <c r="E6" s="14" t="s">
        <v>36</v>
      </c>
      <c r="F6" s="14" t="s">
        <v>37</v>
      </c>
      <c r="G6" s="14" t="s">
        <v>26</v>
      </c>
      <c r="H6" s="32" t="s">
        <v>25</v>
      </c>
      <c r="I6" s="26" t="s">
        <v>12</v>
      </c>
      <c r="J6" s="61" t="s">
        <v>9</v>
      </c>
      <c r="L6" s="58" t="s">
        <v>8</v>
      </c>
      <c r="N6" s="64" t="s">
        <v>20</v>
      </c>
      <c r="O6" s="65" t="s">
        <v>70</v>
      </c>
      <c r="P6" s="65" t="s">
        <v>17</v>
      </c>
      <c r="Q6" s="65" t="s">
        <v>18</v>
      </c>
      <c r="R6" s="66" t="s">
        <v>19</v>
      </c>
      <c r="T6" s="41" t="s">
        <v>15</v>
      </c>
      <c r="U6" s="14" t="s">
        <v>16</v>
      </c>
      <c r="V6" s="14" t="s">
        <v>17</v>
      </c>
      <c r="W6" s="14" t="s">
        <v>18</v>
      </c>
      <c r="X6" s="42" t="s">
        <v>19</v>
      </c>
    </row>
    <row r="7" spans="2:26" s="6" customFormat="1" ht="21.75" customHeight="1" thickBot="1" x14ac:dyDescent="0.3">
      <c r="B7" s="47">
        <v>42522</v>
      </c>
      <c r="C7" s="62">
        <v>50000</v>
      </c>
      <c r="D7" s="48"/>
      <c r="E7" s="49"/>
      <c r="F7" s="48">
        <v>250000</v>
      </c>
      <c r="G7" s="50">
        <v>25</v>
      </c>
      <c r="H7" s="51">
        <f>(((F7*G7)/1000))</f>
        <v>6250</v>
      </c>
      <c r="I7" s="52">
        <v>220</v>
      </c>
      <c r="J7" s="63">
        <f>Z7-I7</f>
        <v>5205</v>
      </c>
      <c r="L7" s="59">
        <f>K3+J7</f>
        <v>-53966</v>
      </c>
      <c r="N7" s="67">
        <v>30.6</v>
      </c>
      <c r="O7" s="68">
        <v>77.900000000000006</v>
      </c>
      <c r="P7" s="68"/>
      <c r="Q7" s="68"/>
      <c r="R7" s="69"/>
      <c r="S7" s="46"/>
      <c r="T7" s="50">
        <f>(N$7*$C$7)/1000</f>
        <v>1530</v>
      </c>
      <c r="U7" s="50">
        <f>(O$7*$C$7)/1000</f>
        <v>3895.0000000000005</v>
      </c>
      <c r="V7" s="50">
        <f t="shared" ref="V7:X7" si="0">(P$7*$C$7)/1000</f>
        <v>0</v>
      </c>
      <c r="W7" s="50">
        <f t="shared" si="0"/>
        <v>0</v>
      </c>
      <c r="X7" s="50">
        <f t="shared" si="0"/>
        <v>0</v>
      </c>
      <c r="Z7" s="55">
        <f>SUM(T7:Y7)</f>
        <v>5425</v>
      </c>
    </row>
    <row r="8" spans="2:26" s="115" customFormat="1" ht="13.5" thickBot="1" x14ac:dyDescent="0.25">
      <c r="C8" s="116"/>
      <c r="D8" s="117"/>
      <c r="E8" s="116"/>
      <c r="F8" s="116"/>
      <c r="H8" s="118"/>
      <c r="J8" s="118"/>
      <c r="L8" s="118"/>
      <c r="N8" s="119">
        <v>2857</v>
      </c>
      <c r="O8" s="119"/>
      <c r="P8" s="124"/>
      <c r="Q8" s="124"/>
      <c r="R8" s="124"/>
    </row>
    <row r="9" spans="2:26" s="5" customFormat="1" ht="54.75" thickBot="1" x14ac:dyDescent="0.3">
      <c r="B9" s="18" t="s">
        <v>0</v>
      </c>
      <c r="C9" s="41" t="s">
        <v>1</v>
      </c>
      <c r="D9" s="14" t="s">
        <v>35</v>
      </c>
      <c r="E9" s="14" t="s">
        <v>36</v>
      </c>
      <c r="F9" s="14" t="s">
        <v>37</v>
      </c>
      <c r="G9" s="14" t="s">
        <v>26</v>
      </c>
      <c r="H9" s="32" t="s">
        <v>25</v>
      </c>
      <c r="I9" s="26" t="s">
        <v>12</v>
      </c>
      <c r="J9" s="61" t="s">
        <v>9</v>
      </c>
      <c r="L9" s="58" t="s">
        <v>8</v>
      </c>
      <c r="N9" s="64" t="s">
        <v>20</v>
      </c>
      <c r="O9" s="65"/>
      <c r="P9" s="65"/>
      <c r="Q9" s="65"/>
      <c r="R9" s="66"/>
      <c r="T9" s="41" t="s">
        <v>15</v>
      </c>
      <c r="U9" s="14" t="s">
        <v>16</v>
      </c>
      <c r="V9" s="14" t="s">
        <v>17</v>
      </c>
      <c r="W9" s="14" t="s">
        <v>18</v>
      </c>
      <c r="X9" s="42" t="s">
        <v>19</v>
      </c>
    </row>
    <row r="10" spans="2:26" s="6" customFormat="1" ht="22.5" customHeight="1" thickBot="1" x14ac:dyDescent="0.3">
      <c r="B10" s="47">
        <v>42552</v>
      </c>
      <c r="C10" s="62">
        <v>50000</v>
      </c>
      <c r="D10" s="48">
        <v>5</v>
      </c>
      <c r="E10" s="49"/>
      <c r="F10" s="48">
        <f t="shared" ref="F10" si="1">C10*(D10)</f>
        <v>250000</v>
      </c>
      <c r="G10" s="50">
        <v>25</v>
      </c>
      <c r="H10" s="51">
        <f>(((F10*G10)/1000))</f>
        <v>6250</v>
      </c>
      <c r="I10" s="52">
        <v>880</v>
      </c>
      <c r="J10" s="63">
        <f>Z10-I10</f>
        <v>650</v>
      </c>
      <c r="L10" s="59">
        <f>L7+J10</f>
        <v>-53316</v>
      </c>
      <c r="N10" s="67">
        <v>30.6</v>
      </c>
      <c r="O10" s="68"/>
      <c r="P10" s="68"/>
      <c r="Q10" s="68"/>
      <c r="R10" s="69"/>
      <c r="S10" s="46"/>
      <c r="T10" s="50">
        <f>(N$10*$C$10)/1000</f>
        <v>1530</v>
      </c>
      <c r="U10" s="50">
        <f t="shared" ref="U10:X10" si="2">(O$10*$C$10)/1000</f>
        <v>0</v>
      </c>
      <c r="V10" s="50">
        <f t="shared" si="2"/>
        <v>0</v>
      </c>
      <c r="W10" s="50">
        <f t="shared" si="2"/>
        <v>0</v>
      </c>
      <c r="X10" s="50">
        <f t="shared" si="2"/>
        <v>0</v>
      </c>
      <c r="Z10" s="55">
        <f>SUM(T10:Y10)</f>
        <v>1530</v>
      </c>
    </row>
    <row r="11" spans="2:26" s="115" customFormat="1" ht="13.5" thickBot="1" x14ac:dyDescent="0.25">
      <c r="C11" s="116"/>
      <c r="D11" s="117"/>
      <c r="E11" s="116"/>
      <c r="F11" s="116"/>
      <c r="H11" s="118"/>
      <c r="J11" s="118"/>
      <c r="L11" s="118"/>
      <c r="N11" s="119">
        <v>2891</v>
      </c>
      <c r="O11" s="119">
        <v>2902</v>
      </c>
      <c r="P11" s="119">
        <v>2903</v>
      </c>
      <c r="Q11" s="119">
        <v>2913</v>
      </c>
      <c r="R11" s="119"/>
    </row>
    <row r="12" spans="2:26" s="5" customFormat="1" ht="54.75" thickBot="1" x14ac:dyDescent="0.3">
      <c r="B12" s="18" t="s">
        <v>0</v>
      </c>
      <c r="C12" s="41" t="s">
        <v>1</v>
      </c>
      <c r="D12" s="14" t="s">
        <v>35</v>
      </c>
      <c r="E12" s="14" t="s">
        <v>36</v>
      </c>
      <c r="F12" s="14" t="s">
        <v>37</v>
      </c>
      <c r="G12" s="14" t="s">
        <v>26</v>
      </c>
      <c r="H12" s="32" t="s">
        <v>25</v>
      </c>
      <c r="I12" s="26" t="s">
        <v>12</v>
      </c>
      <c r="J12" s="61" t="s">
        <v>9</v>
      </c>
      <c r="L12" s="58" t="s">
        <v>8</v>
      </c>
      <c r="N12" s="64" t="s">
        <v>43</v>
      </c>
      <c r="O12" s="65" t="s">
        <v>71</v>
      </c>
      <c r="P12" s="65" t="s">
        <v>72</v>
      </c>
      <c r="Q12" s="65" t="s">
        <v>64</v>
      </c>
      <c r="R12" s="66"/>
      <c r="T12" s="41" t="s">
        <v>15</v>
      </c>
      <c r="U12" s="14" t="s">
        <v>16</v>
      </c>
      <c r="V12" s="14" t="s">
        <v>17</v>
      </c>
      <c r="W12" s="14" t="s">
        <v>18</v>
      </c>
      <c r="X12" s="42" t="s">
        <v>19</v>
      </c>
    </row>
    <row r="13" spans="2:26" s="6" customFormat="1" ht="22.5" customHeight="1" thickBot="1" x14ac:dyDescent="0.3">
      <c r="B13" s="47">
        <v>42583</v>
      </c>
      <c r="C13" s="62">
        <v>50000</v>
      </c>
      <c r="D13" s="48">
        <v>5</v>
      </c>
      <c r="E13" s="49"/>
      <c r="F13" s="48">
        <f t="shared" ref="F13" si="3">C13*(D13)</f>
        <v>250000</v>
      </c>
      <c r="G13" s="50">
        <v>25</v>
      </c>
      <c r="H13" s="51">
        <f>(((F13*G13)/1000))</f>
        <v>6250</v>
      </c>
      <c r="I13" s="52">
        <v>3965.5</v>
      </c>
      <c r="J13" s="63">
        <f>Z13-I13</f>
        <v>4054.5</v>
      </c>
      <c r="L13" s="59">
        <f>L10+J13</f>
        <v>-49261.5</v>
      </c>
      <c r="N13" s="67">
        <v>28.8</v>
      </c>
      <c r="O13" s="68">
        <v>36</v>
      </c>
      <c r="P13" s="68">
        <v>65</v>
      </c>
      <c r="Q13" s="68">
        <v>30.6</v>
      </c>
      <c r="R13" s="69"/>
      <c r="S13" s="46"/>
      <c r="T13" s="50">
        <f>(N$13*$C$13)/1000</f>
        <v>1440</v>
      </c>
      <c r="U13" s="50">
        <f t="shared" ref="U13:X13" si="4">(O$13*$C$13)/1000</f>
        <v>1800</v>
      </c>
      <c r="V13" s="50">
        <f t="shared" si="4"/>
        <v>3250</v>
      </c>
      <c r="W13" s="50">
        <f t="shared" si="4"/>
        <v>1530</v>
      </c>
      <c r="X13" s="50">
        <f t="shared" si="4"/>
        <v>0</v>
      </c>
      <c r="Z13" s="55">
        <f>SUM(T13:Y13)</f>
        <v>8020</v>
      </c>
    </row>
    <row r="14" spans="2:26" s="115" customFormat="1" ht="13.5" thickBot="1" x14ac:dyDescent="0.25">
      <c r="C14" s="116"/>
      <c r="D14" s="117"/>
      <c r="E14" s="116"/>
      <c r="F14" s="116"/>
      <c r="H14" s="118"/>
      <c r="J14" s="118"/>
      <c r="L14" s="118"/>
      <c r="N14" s="119">
        <v>2914</v>
      </c>
      <c r="O14" s="119">
        <v>2915</v>
      </c>
      <c r="P14" s="119">
        <v>2916</v>
      </c>
      <c r="Q14" s="119"/>
      <c r="R14" s="119"/>
    </row>
    <row r="15" spans="2:26" s="5" customFormat="1" ht="54.75" thickBot="1" x14ac:dyDescent="0.3">
      <c r="B15" s="18" t="s">
        <v>0</v>
      </c>
      <c r="C15" s="41" t="s">
        <v>1</v>
      </c>
      <c r="D15" s="14" t="s">
        <v>35</v>
      </c>
      <c r="E15" s="14" t="s">
        <v>36</v>
      </c>
      <c r="F15" s="14" t="s">
        <v>37</v>
      </c>
      <c r="G15" s="14" t="s">
        <v>26</v>
      </c>
      <c r="H15" s="32" t="s">
        <v>25</v>
      </c>
      <c r="I15" s="26" t="s">
        <v>12</v>
      </c>
      <c r="J15" s="61" t="s">
        <v>9</v>
      </c>
      <c r="L15" s="58" t="s">
        <v>8</v>
      </c>
      <c r="N15" s="64" t="s">
        <v>73</v>
      </c>
      <c r="O15" s="65" t="s">
        <v>71</v>
      </c>
      <c r="P15" s="65" t="s">
        <v>65</v>
      </c>
      <c r="Q15" s="65"/>
      <c r="R15" s="66"/>
      <c r="T15" s="41" t="s">
        <v>15</v>
      </c>
      <c r="U15" s="14" t="s">
        <v>16</v>
      </c>
      <c r="V15" s="14" t="s">
        <v>17</v>
      </c>
      <c r="W15" s="14" t="s">
        <v>18</v>
      </c>
      <c r="X15" s="42" t="s">
        <v>19</v>
      </c>
    </row>
    <row r="16" spans="2:26" s="6" customFormat="1" ht="22.5" customHeight="1" thickBot="1" x14ac:dyDescent="0.3">
      <c r="B16" s="47">
        <v>42614</v>
      </c>
      <c r="C16" s="62">
        <v>50000</v>
      </c>
      <c r="D16" s="48">
        <v>5</v>
      </c>
      <c r="E16" s="49"/>
      <c r="F16" s="48">
        <f t="shared" ref="F16" si="5">C16*(D16)</f>
        <v>250000</v>
      </c>
      <c r="G16" s="50">
        <v>25</v>
      </c>
      <c r="H16" s="51">
        <f>(((F16*G16)/1000))</f>
        <v>6250</v>
      </c>
      <c r="I16" s="52">
        <v>4302.5</v>
      </c>
      <c r="J16" s="63">
        <f>Z16-I16</f>
        <v>467.5</v>
      </c>
      <c r="L16" s="59">
        <f>L13+J16</f>
        <v>-48794</v>
      </c>
      <c r="N16" s="67">
        <v>30.6</v>
      </c>
      <c r="O16" s="68">
        <v>36</v>
      </c>
      <c r="P16" s="68">
        <v>28.8</v>
      </c>
      <c r="Q16" s="68"/>
      <c r="R16" s="68"/>
      <c r="S16" s="46"/>
      <c r="T16" s="50">
        <f>(N$16*$C$16)/1000</f>
        <v>1530</v>
      </c>
      <c r="U16" s="50">
        <f t="shared" ref="U16:X16" si="6">(O$16*$C$16)/1000</f>
        <v>1800</v>
      </c>
      <c r="V16" s="50">
        <f t="shared" si="6"/>
        <v>1440</v>
      </c>
      <c r="W16" s="50">
        <f t="shared" si="6"/>
        <v>0</v>
      </c>
      <c r="X16" s="50">
        <f t="shared" si="6"/>
        <v>0</v>
      </c>
      <c r="Z16" s="55">
        <f>SUM(T16:Y16)</f>
        <v>4770</v>
      </c>
    </row>
    <row r="17" spans="2:26" s="115" customFormat="1" ht="13.5" thickBot="1" x14ac:dyDescent="0.25">
      <c r="C17" s="116"/>
      <c r="D17" s="117"/>
      <c r="E17" s="116"/>
      <c r="F17" s="116"/>
      <c r="H17" s="118"/>
      <c r="J17" s="118"/>
      <c r="L17" s="118"/>
      <c r="N17" s="119" t="s">
        <v>78</v>
      </c>
      <c r="O17" s="119"/>
      <c r="P17" s="119"/>
      <c r="Q17" s="119"/>
      <c r="R17" s="119"/>
    </row>
    <row r="18" spans="2:26" s="5" customFormat="1" ht="54.75" thickBot="1" x14ac:dyDescent="0.3">
      <c r="B18" s="18" t="s">
        <v>0</v>
      </c>
      <c r="C18" s="41" t="s">
        <v>1</v>
      </c>
      <c r="D18" s="14" t="s">
        <v>35</v>
      </c>
      <c r="E18" s="14" t="s">
        <v>36</v>
      </c>
      <c r="F18" s="14" t="s">
        <v>37</v>
      </c>
      <c r="G18" s="14" t="s">
        <v>26</v>
      </c>
      <c r="H18" s="32" t="s">
        <v>25</v>
      </c>
      <c r="I18" s="26" t="s">
        <v>12</v>
      </c>
      <c r="J18" s="61" t="s">
        <v>9</v>
      </c>
      <c r="L18" s="58" t="s">
        <v>8</v>
      </c>
      <c r="N18" s="64" t="s">
        <v>74</v>
      </c>
      <c r="O18" s="65"/>
      <c r="P18" s="65"/>
      <c r="Q18" s="65"/>
      <c r="R18" s="66"/>
      <c r="T18" s="41" t="s">
        <v>15</v>
      </c>
      <c r="U18" s="14" t="s">
        <v>16</v>
      </c>
      <c r="V18" s="14" t="s">
        <v>17</v>
      </c>
      <c r="W18" s="14" t="s">
        <v>18</v>
      </c>
      <c r="X18" s="42" t="s">
        <v>19</v>
      </c>
    </row>
    <row r="19" spans="2:26" s="6" customFormat="1" ht="22.5" customHeight="1" thickBot="1" x14ac:dyDescent="0.3">
      <c r="B19" s="47">
        <v>42644</v>
      </c>
      <c r="C19" s="62">
        <v>50000</v>
      </c>
      <c r="D19" s="48">
        <v>5</v>
      </c>
      <c r="E19" s="49"/>
      <c r="F19" s="48">
        <f t="shared" ref="F19" si="7">C19*(D19)</f>
        <v>250000</v>
      </c>
      <c r="G19" s="50">
        <v>25</v>
      </c>
      <c r="H19" s="51">
        <f>(((F19*G19)/1000))</f>
        <v>6250</v>
      </c>
      <c r="I19" s="52">
        <v>3645.5</v>
      </c>
      <c r="J19" s="63">
        <f>Z19-I19</f>
        <v>-2070.5</v>
      </c>
      <c r="L19" s="59">
        <f>L16+J19</f>
        <v>-50864.5</v>
      </c>
      <c r="N19" s="67">
        <v>31.5</v>
      </c>
      <c r="O19" s="68"/>
      <c r="P19" s="68"/>
      <c r="Q19" s="68"/>
      <c r="R19" s="68"/>
      <c r="S19" s="46"/>
      <c r="T19" s="53">
        <f>(N$19*$C$19)/1000</f>
        <v>1575</v>
      </c>
      <c r="U19" s="53">
        <f t="shared" ref="U19:X19" si="8">(O$19*$C$19)/1000</f>
        <v>0</v>
      </c>
      <c r="V19" s="53">
        <f t="shared" si="8"/>
        <v>0</v>
      </c>
      <c r="W19" s="53">
        <f t="shared" si="8"/>
        <v>0</v>
      </c>
      <c r="X19" s="53">
        <f t="shared" si="8"/>
        <v>0</v>
      </c>
      <c r="Z19" s="55">
        <f>SUM(T19:Y19)</f>
        <v>1575</v>
      </c>
    </row>
    <row r="20" spans="2:26" s="115" customFormat="1" ht="13.5" thickBot="1" x14ac:dyDescent="0.25">
      <c r="C20" s="116"/>
      <c r="D20" s="117"/>
      <c r="E20" s="116"/>
      <c r="F20" s="116"/>
      <c r="H20" s="118"/>
      <c r="J20" s="118"/>
      <c r="L20" s="118"/>
      <c r="N20" s="119">
        <v>2959</v>
      </c>
      <c r="O20" s="119"/>
      <c r="P20" s="119"/>
      <c r="Q20" s="119"/>
      <c r="R20" s="119"/>
    </row>
    <row r="21" spans="2:26" s="5" customFormat="1" ht="54.75" thickBot="1" x14ac:dyDescent="0.3">
      <c r="B21" s="18" t="s">
        <v>0</v>
      </c>
      <c r="C21" s="41" t="s">
        <v>1</v>
      </c>
      <c r="D21" s="14" t="s">
        <v>35</v>
      </c>
      <c r="E21" s="14" t="s">
        <v>36</v>
      </c>
      <c r="F21" s="14" t="s">
        <v>37</v>
      </c>
      <c r="G21" s="14" t="s">
        <v>26</v>
      </c>
      <c r="H21" s="32" t="s">
        <v>25</v>
      </c>
      <c r="I21" s="26" t="s">
        <v>12</v>
      </c>
      <c r="J21" s="61" t="s">
        <v>9</v>
      </c>
      <c r="L21" s="58" t="s">
        <v>8</v>
      </c>
      <c r="N21" s="64" t="s">
        <v>43</v>
      </c>
      <c r="O21" s="65"/>
      <c r="P21" s="65"/>
      <c r="Q21" s="65"/>
      <c r="R21" s="66"/>
      <c r="T21" s="41" t="s">
        <v>15</v>
      </c>
      <c r="U21" s="14" t="s">
        <v>16</v>
      </c>
      <c r="V21" s="14" t="s">
        <v>17</v>
      </c>
      <c r="W21" s="14" t="s">
        <v>18</v>
      </c>
      <c r="X21" s="42" t="s">
        <v>19</v>
      </c>
    </row>
    <row r="22" spans="2:26" s="6" customFormat="1" ht="22.5" customHeight="1" thickBot="1" x14ac:dyDescent="0.3">
      <c r="B22" s="47">
        <v>42675</v>
      </c>
      <c r="C22" s="62">
        <v>50000</v>
      </c>
      <c r="D22" s="48">
        <v>5</v>
      </c>
      <c r="E22" s="49"/>
      <c r="F22" s="48">
        <f t="shared" ref="F22" si="9">C22*(D22)</f>
        <v>250000</v>
      </c>
      <c r="G22" s="50">
        <v>25</v>
      </c>
      <c r="H22" s="51">
        <f>(((F22*G22)/1000))</f>
        <v>6250</v>
      </c>
      <c r="I22" s="52">
        <v>3534.5</v>
      </c>
      <c r="J22" s="63">
        <f>Z22-I22</f>
        <v>-2174.5</v>
      </c>
      <c r="L22" s="59">
        <f>L19+J22</f>
        <v>-53039</v>
      </c>
      <c r="N22" s="67">
        <v>27.2</v>
      </c>
      <c r="O22" s="68"/>
      <c r="P22" s="68"/>
      <c r="Q22" s="68"/>
      <c r="R22" s="69"/>
      <c r="S22" s="46"/>
      <c r="T22" s="53">
        <f>(N$22*$C$22)/1000</f>
        <v>1360</v>
      </c>
      <c r="U22" s="53">
        <f t="shared" ref="U22:X22" si="10">(O$22*$C$22)/1000</f>
        <v>0</v>
      </c>
      <c r="V22" s="53">
        <f t="shared" si="10"/>
        <v>0</v>
      </c>
      <c r="W22" s="53">
        <f t="shared" si="10"/>
        <v>0</v>
      </c>
      <c r="X22" s="53">
        <f t="shared" si="10"/>
        <v>0</v>
      </c>
      <c r="Z22" s="55">
        <f>SUM(T22:Y22)</f>
        <v>1360</v>
      </c>
    </row>
    <row r="23" spans="2:26" s="115" customFormat="1" ht="13.5" thickBot="1" x14ac:dyDescent="0.25">
      <c r="C23" s="116"/>
      <c r="D23" s="117"/>
      <c r="E23" s="116"/>
      <c r="F23" s="116"/>
      <c r="H23" s="118"/>
      <c r="J23" s="118"/>
      <c r="L23" s="118"/>
      <c r="N23" s="119">
        <v>2960</v>
      </c>
      <c r="O23" s="119"/>
      <c r="P23" s="119"/>
      <c r="Q23" s="119"/>
      <c r="R23" s="119"/>
    </row>
    <row r="24" spans="2:26" s="5" customFormat="1" ht="54.75" thickBot="1" x14ac:dyDescent="0.3">
      <c r="B24" s="18" t="s">
        <v>0</v>
      </c>
      <c r="C24" s="41" t="s">
        <v>1</v>
      </c>
      <c r="D24" s="14" t="s">
        <v>35</v>
      </c>
      <c r="E24" s="14" t="s">
        <v>36</v>
      </c>
      <c r="F24" s="14" t="s">
        <v>37</v>
      </c>
      <c r="G24" s="14" t="s">
        <v>26</v>
      </c>
      <c r="H24" s="32" t="s">
        <v>25</v>
      </c>
      <c r="I24" s="26" t="s">
        <v>12</v>
      </c>
      <c r="J24" s="61" t="s">
        <v>9</v>
      </c>
      <c r="L24" s="58" t="s">
        <v>8</v>
      </c>
      <c r="N24" s="64" t="s">
        <v>43</v>
      </c>
      <c r="O24" s="65"/>
      <c r="P24" s="65"/>
      <c r="Q24" s="65"/>
      <c r="R24" s="66"/>
      <c r="T24" s="41" t="s">
        <v>15</v>
      </c>
      <c r="U24" s="14" t="s">
        <v>16</v>
      </c>
      <c r="V24" s="14" t="s">
        <v>17</v>
      </c>
      <c r="W24" s="14" t="s">
        <v>18</v>
      </c>
      <c r="X24" s="42" t="s">
        <v>19</v>
      </c>
    </row>
    <row r="25" spans="2:26" s="6" customFormat="1" ht="22.5" customHeight="1" thickBot="1" x14ac:dyDescent="0.3">
      <c r="B25" s="47">
        <v>42705</v>
      </c>
      <c r="C25" s="62">
        <v>50000</v>
      </c>
      <c r="D25" s="48">
        <v>5</v>
      </c>
      <c r="E25" s="49"/>
      <c r="F25" s="48">
        <f t="shared" ref="F25" si="11">C25*(D25)</f>
        <v>250000</v>
      </c>
      <c r="G25" s="50">
        <v>25</v>
      </c>
      <c r="H25" s="51">
        <f>(((F25*G25)/1000))</f>
        <v>6250</v>
      </c>
      <c r="I25" s="52">
        <v>3534.5</v>
      </c>
      <c r="J25" s="63">
        <f>Z25-I25</f>
        <v>-2174.5</v>
      </c>
      <c r="L25" s="59">
        <f t="shared" ref="L25" si="12">L22+J25</f>
        <v>-55213.5</v>
      </c>
      <c r="N25" s="67">
        <v>27.2</v>
      </c>
      <c r="O25" s="68"/>
      <c r="P25" s="68"/>
      <c r="Q25" s="68"/>
      <c r="R25" s="69"/>
      <c r="S25" s="46"/>
      <c r="T25" s="53">
        <f>(N$25*$C$25)/1000</f>
        <v>1360</v>
      </c>
      <c r="U25" s="53">
        <f t="shared" ref="U25:X25" si="13">(O$25*$C$25)/1000</f>
        <v>0</v>
      </c>
      <c r="V25" s="53">
        <f t="shared" si="13"/>
        <v>0</v>
      </c>
      <c r="W25" s="53">
        <f t="shared" si="13"/>
        <v>0</v>
      </c>
      <c r="X25" s="53">
        <f t="shared" si="13"/>
        <v>0</v>
      </c>
      <c r="Z25" s="55">
        <f>SUM(T25:Y25)</f>
        <v>1360</v>
      </c>
    </row>
    <row r="26" spans="2:26" s="6" customFormat="1" ht="22.5" customHeight="1" thickBot="1" x14ac:dyDescent="0.3">
      <c r="B26" s="7"/>
      <c r="C26" s="8"/>
      <c r="D26" s="8"/>
      <c r="E26" s="7"/>
      <c r="F26" s="8"/>
      <c r="G26" s="9"/>
      <c r="H26" s="35"/>
      <c r="I26" s="9"/>
      <c r="J26" s="35"/>
      <c r="L26" s="35"/>
      <c r="N26" s="114"/>
      <c r="O26" s="114"/>
      <c r="P26" s="114"/>
      <c r="Q26" s="114"/>
      <c r="R26" s="114"/>
    </row>
    <row r="27" spans="2:26" s="6" customFormat="1" ht="22.5" customHeight="1" thickBot="1" x14ac:dyDescent="0.3">
      <c r="B27" s="71" t="s">
        <v>77</v>
      </c>
      <c r="C27" s="72">
        <f>SUM(C5:C25)</f>
        <v>350000</v>
      </c>
      <c r="D27" s="73">
        <v>5</v>
      </c>
      <c r="E27" s="74"/>
      <c r="F27" s="73">
        <f>SUM(F5:F25)</f>
        <v>1750000</v>
      </c>
      <c r="G27" s="75">
        <v>25</v>
      </c>
      <c r="H27" s="76">
        <f>SUM(H5:H25)</f>
        <v>43750</v>
      </c>
      <c r="I27" s="77">
        <f>SUM(I5:I25)</f>
        <v>20082.5</v>
      </c>
      <c r="J27" s="78">
        <f>SUM(J5:J25)</f>
        <v>3957.5</v>
      </c>
      <c r="L27" s="60">
        <f>L25</f>
        <v>-55213.5</v>
      </c>
    </row>
    <row r="28" spans="2:26" s="115" customFormat="1" ht="22.5" customHeight="1" thickBot="1" x14ac:dyDescent="0.25">
      <c r="B28" s="120"/>
      <c r="C28" s="121"/>
      <c r="D28" s="121"/>
      <c r="E28" s="120"/>
      <c r="F28" s="121"/>
      <c r="G28" s="122"/>
      <c r="H28" s="123"/>
      <c r="I28" s="122"/>
      <c r="J28" s="123"/>
      <c r="L28" s="123"/>
      <c r="N28" s="119">
        <v>3464</v>
      </c>
      <c r="O28" s="119">
        <v>3477</v>
      </c>
      <c r="P28" s="119"/>
      <c r="Q28" s="119"/>
      <c r="R28" s="119"/>
    </row>
    <row r="29" spans="2:26" s="5" customFormat="1" ht="54.75" thickBot="1" x14ac:dyDescent="0.3">
      <c r="B29" s="18" t="s">
        <v>0</v>
      </c>
      <c r="C29" s="41" t="s">
        <v>1</v>
      </c>
      <c r="D29" s="14" t="s">
        <v>35</v>
      </c>
      <c r="E29" s="14" t="s">
        <v>36</v>
      </c>
      <c r="F29" s="14" t="s">
        <v>37</v>
      </c>
      <c r="G29" s="14" t="s">
        <v>26</v>
      </c>
      <c r="H29" s="32" t="s">
        <v>25</v>
      </c>
      <c r="I29" s="26" t="s">
        <v>12</v>
      </c>
      <c r="J29" s="61" t="s">
        <v>9</v>
      </c>
      <c r="L29" s="58" t="s">
        <v>8</v>
      </c>
      <c r="N29" s="64" t="s">
        <v>20</v>
      </c>
      <c r="O29" s="65" t="s">
        <v>21</v>
      </c>
      <c r="P29" s="65"/>
      <c r="Q29" s="65"/>
      <c r="R29" s="66"/>
      <c r="T29" s="41" t="s">
        <v>20</v>
      </c>
      <c r="U29" s="14" t="s">
        <v>21</v>
      </c>
      <c r="V29" s="14" t="s">
        <v>17</v>
      </c>
      <c r="W29" s="14" t="s">
        <v>18</v>
      </c>
      <c r="X29" s="42" t="s">
        <v>19</v>
      </c>
    </row>
    <row r="30" spans="2:26" s="46" customFormat="1" thickBot="1" x14ac:dyDescent="0.3">
      <c r="B30" s="47">
        <v>42736</v>
      </c>
      <c r="C30" s="62">
        <v>50000</v>
      </c>
      <c r="D30" s="48">
        <v>2</v>
      </c>
      <c r="E30" s="49"/>
      <c r="F30" s="48">
        <v>250000</v>
      </c>
      <c r="G30" s="50">
        <v>25</v>
      </c>
      <c r="H30" s="51">
        <f>(((F30*G30)/1000))</f>
        <v>6250</v>
      </c>
      <c r="I30" s="52">
        <v>554.91</v>
      </c>
      <c r="J30" s="63">
        <f>Z30-I30</f>
        <v>1875.0900000000001</v>
      </c>
      <c r="L30" s="59">
        <f>K3+J30</f>
        <v>-57295.91</v>
      </c>
      <c r="N30" s="67">
        <v>30.6</v>
      </c>
      <c r="O30" s="68">
        <v>18</v>
      </c>
      <c r="P30" s="68"/>
      <c r="Q30" s="68"/>
      <c r="R30" s="69"/>
      <c r="T30" s="53">
        <f>(N$30*$C$30)/1000</f>
        <v>1530</v>
      </c>
      <c r="U30" s="50">
        <f>(O$30*$C$30)/1000</f>
        <v>900</v>
      </c>
      <c r="V30" s="50">
        <f>(P$30*$C$30)/1000</f>
        <v>0</v>
      </c>
      <c r="W30" s="50">
        <f>(Q$30*$C$30)/1000</f>
        <v>0</v>
      </c>
      <c r="X30" s="54">
        <f>(R$30*$C$30)/1000</f>
        <v>0</v>
      </c>
      <c r="Z30" s="55">
        <f>SUM(T30:Y30)</f>
        <v>2430</v>
      </c>
    </row>
    <row r="31" spans="2:26" s="115" customFormat="1" ht="13.5" thickBot="1" x14ac:dyDescent="0.25">
      <c r="C31" s="116"/>
      <c r="D31" s="117"/>
      <c r="E31" s="116"/>
      <c r="F31" s="116"/>
      <c r="H31" s="118"/>
      <c r="J31" s="118"/>
      <c r="L31" s="118"/>
      <c r="N31" s="119">
        <v>3465</v>
      </c>
      <c r="O31" s="119">
        <v>3478</v>
      </c>
      <c r="P31" s="119"/>
      <c r="Q31" s="119"/>
      <c r="R31" s="119"/>
    </row>
    <row r="32" spans="2:26" s="5" customFormat="1" ht="54.75" thickBot="1" x14ac:dyDescent="0.3">
      <c r="B32" s="18" t="s">
        <v>0</v>
      </c>
      <c r="C32" s="41" t="s">
        <v>1</v>
      </c>
      <c r="D32" s="14" t="s">
        <v>35</v>
      </c>
      <c r="E32" s="14" t="s">
        <v>36</v>
      </c>
      <c r="F32" s="14" t="s">
        <v>37</v>
      </c>
      <c r="G32" s="14" t="s">
        <v>26</v>
      </c>
      <c r="H32" s="32" t="s">
        <v>25</v>
      </c>
      <c r="I32" s="26" t="s">
        <v>12</v>
      </c>
      <c r="J32" s="61" t="s">
        <v>9</v>
      </c>
      <c r="L32" s="58" t="s">
        <v>8</v>
      </c>
      <c r="N32" s="64" t="s">
        <v>20</v>
      </c>
      <c r="O32" s="65" t="s">
        <v>21</v>
      </c>
      <c r="P32" s="65"/>
      <c r="Q32" s="65"/>
      <c r="R32" s="66"/>
      <c r="T32" s="41" t="s">
        <v>15</v>
      </c>
      <c r="U32" s="14" t="s">
        <v>16</v>
      </c>
      <c r="V32" s="14" t="s">
        <v>17</v>
      </c>
      <c r="W32" s="14" t="s">
        <v>18</v>
      </c>
      <c r="X32" s="42" t="s">
        <v>19</v>
      </c>
    </row>
    <row r="33" spans="2:26" s="6" customFormat="1" ht="22.5" customHeight="1" thickBot="1" x14ac:dyDescent="0.3">
      <c r="B33" s="47">
        <v>42767</v>
      </c>
      <c r="C33" s="62">
        <v>50000</v>
      </c>
      <c r="D33" s="48"/>
      <c r="E33" s="49"/>
      <c r="F33" s="48">
        <v>250000</v>
      </c>
      <c r="G33" s="50">
        <v>25</v>
      </c>
      <c r="H33" s="51">
        <f>(((F33*G33)/1000))</f>
        <v>6250</v>
      </c>
      <c r="I33" s="52">
        <v>562.65</v>
      </c>
      <c r="J33" s="63">
        <f>Z33-I33</f>
        <v>1867.35</v>
      </c>
      <c r="L33" s="59">
        <f>L30+J33</f>
        <v>-55428.560000000005</v>
      </c>
      <c r="N33" s="67">
        <v>30.6</v>
      </c>
      <c r="O33" s="68">
        <v>18</v>
      </c>
      <c r="P33" s="68"/>
      <c r="Q33" s="68"/>
      <c r="R33" s="69"/>
      <c r="S33" s="46"/>
      <c r="T33" s="53">
        <f>(N$33*$C$33)/1000</f>
        <v>1530</v>
      </c>
      <c r="U33" s="50">
        <f>(O$33*$C$33)/1000</f>
        <v>900</v>
      </c>
      <c r="V33" s="50">
        <f t="shared" ref="V33:X33" si="14">(P$30*$C$33)/1000</f>
        <v>0</v>
      </c>
      <c r="W33" s="50">
        <f t="shared" si="14"/>
        <v>0</v>
      </c>
      <c r="X33" s="54">
        <f t="shared" si="14"/>
        <v>0</v>
      </c>
      <c r="Z33" s="55">
        <f>SUM(T33:Y33)</f>
        <v>2430</v>
      </c>
    </row>
    <row r="34" spans="2:26" s="115" customFormat="1" ht="13.5" thickBot="1" x14ac:dyDescent="0.25">
      <c r="C34" s="116"/>
      <c r="D34" s="117"/>
      <c r="E34" s="116"/>
      <c r="F34" s="116"/>
      <c r="H34" s="118"/>
      <c r="J34" s="118"/>
      <c r="L34" s="118"/>
      <c r="N34" s="119"/>
      <c r="O34" s="119"/>
      <c r="P34" s="119"/>
      <c r="Q34" s="119"/>
      <c r="R34" s="119"/>
    </row>
    <row r="35" spans="2:26" s="5" customFormat="1" ht="54.75" thickBot="1" x14ac:dyDescent="0.3">
      <c r="B35" s="18" t="s">
        <v>0</v>
      </c>
      <c r="C35" s="41" t="s">
        <v>1</v>
      </c>
      <c r="D35" s="14" t="s">
        <v>35</v>
      </c>
      <c r="E35" s="14" t="s">
        <v>36</v>
      </c>
      <c r="F35" s="14" t="s">
        <v>37</v>
      </c>
      <c r="G35" s="14" t="s">
        <v>26</v>
      </c>
      <c r="H35" s="32" t="s">
        <v>25</v>
      </c>
      <c r="I35" s="26" t="s">
        <v>12</v>
      </c>
      <c r="J35" s="61" t="s">
        <v>9</v>
      </c>
      <c r="L35" s="58" t="s">
        <v>8</v>
      </c>
      <c r="N35" s="64"/>
      <c r="O35" s="65"/>
      <c r="P35" s="65"/>
      <c r="Q35" s="65"/>
      <c r="R35" s="66"/>
      <c r="T35" s="41" t="s">
        <v>15</v>
      </c>
      <c r="U35" s="14" t="s">
        <v>16</v>
      </c>
      <c r="V35" s="14" t="s">
        <v>17</v>
      </c>
      <c r="W35" s="14" t="s">
        <v>18</v>
      </c>
      <c r="X35" s="42" t="s">
        <v>19</v>
      </c>
    </row>
    <row r="36" spans="2:26" s="6" customFormat="1" ht="22.5" customHeight="1" thickBot="1" x14ac:dyDescent="0.3">
      <c r="B36" s="47">
        <v>42795</v>
      </c>
      <c r="C36" s="62"/>
      <c r="D36" s="48"/>
      <c r="E36" s="49"/>
      <c r="F36" s="48">
        <v>250000</v>
      </c>
      <c r="G36" s="50">
        <v>25</v>
      </c>
      <c r="H36" s="51">
        <f>(((F36*G36)/1000))</f>
        <v>6250</v>
      </c>
      <c r="I36" s="52">
        <f>SUM(79*(C36)/1000)</f>
        <v>0</v>
      </c>
      <c r="J36" s="63">
        <f>Z36-I36</f>
        <v>0</v>
      </c>
      <c r="L36" s="59">
        <f>L33+J36</f>
        <v>-55428.560000000005</v>
      </c>
      <c r="N36" s="67"/>
      <c r="O36" s="68"/>
      <c r="P36" s="68"/>
      <c r="Q36" s="68"/>
      <c r="R36" s="69"/>
      <c r="S36" s="46"/>
      <c r="T36" s="53"/>
      <c r="U36" s="50"/>
      <c r="V36" s="50"/>
      <c r="W36" s="50"/>
      <c r="X36" s="54"/>
      <c r="Z36" s="55">
        <f>SUM(T36:Y36)</f>
        <v>0</v>
      </c>
    </row>
    <row r="37" spans="2:26" s="115" customFormat="1" ht="13.5" thickBot="1" x14ac:dyDescent="0.25">
      <c r="C37" s="116"/>
      <c r="D37" s="117"/>
      <c r="E37" s="116"/>
      <c r="F37" s="116"/>
      <c r="H37" s="118"/>
      <c r="J37" s="118"/>
      <c r="L37" s="118"/>
      <c r="N37" s="119">
        <v>3611</v>
      </c>
      <c r="O37" s="119">
        <v>4610</v>
      </c>
      <c r="P37" s="119"/>
      <c r="Q37" s="119"/>
      <c r="R37" s="119"/>
    </row>
    <row r="38" spans="2:26" s="5" customFormat="1" ht="54.75" thickBot="1" x14ac:dyDescent="0.3">
      <c r="B38" s="18" t="s">
        <v>0</v>
      </c>
      <c r="C38" s="41" t="s">
        <v>1</v>
      </c>
      <c r="D38" s="14" t="s">
        <v>35</v>
      </c>
      <c r="E38" s="14" t="s">
        <v>36</v>
      </c>
      <c r="F38" s="14" t="s">
        <v>37</v>
      </c>
      <c r="G38" s="14" t="s">
        <v>26</v>
      </c>
      <c r="H38" s="32" t="s">
        <v>25</v>
      </c>
      <c r="I38" s="26" t="s">
        <v>12</v>
      </c>
      <c r="J38" s="61" t="s">
        <v>9</v>
      </c>
      <c r="L38" s="58" t="s">
        <v>8</v>
      </c>
      <c r="N38" s="64" t="s">
        <v>27</v>
      </c>
      <c r="O38" s="65" t="s">
        <v>21</v>
      </c>
      <c r="P38" s="65"/>
      <c r="Q38" s="65"/>
      <c r="R38" s="66"/>
      <c r="T38" s="41" t="s">
        <v>15</v>
      </c>
      <c r="U38" s="14" t="s">
        <v>16</v>
      </c>
      <c r="V38" s="14" t="s">
        <v>17</v>
      </c>
      <c r="W38" s="14" t="s">
        <v>18</v>
      </c>
      <c r="X38" s="42" t="s">
        <v>19</v>
      </c>
    </row>
    <row r="39" spans="2:26" s="6" customFormat="1" ht="22.5" customHeight="1" thickBot="1" x14ac:dyDescent="0.3">
      <c r="B39" s="47">
        <v>42826</v>
      </c>
      <c r="C39" s="62">
        <v>50000</v>
      </c>
      <c r="D39" s="48"/>
      <c r="E39" s="49"/>
      <c r="F39" s="48">
        <v>250000</v>
      </c>
      <c r="G39" s="50">
        <v>25</v>
      </c>
      <c r="H39" s="51">
        <f>(((F39*G39)/1000))</f>
        <v>6250</v>
      </c>
      <c r="I39" s="52">
        <v>3435</v>
      </c>
      <c r="J39" s="63">
        <f>Z39-I39</f>
        <v>-1005</v>
      </c>
      <c r="L39" s="59">
        <f>L36+J39</f>
        <v>-56433.560000000005</v>
      </c>
      <c r="N39" s="67">
        <v>30.6</v>
      </c>
      <c r="O39" s="68">
        <v>18</v>
      </c>
      <c r="P39" s="68"/>
      <c r="Q39" s="68"/>
      <c r="R39" s="69"/>
      <c r="S39" s="46"/>
      <c r="T39" s="53">
        <f>(N$39*$C$39)/1000</f>
        <v>1530</v>
      </c>
      <c r="U39" s="50">
        <f t="shared" ref="U39:X39" si="15">(O$39*$C$39)/1000</f>
        <v>900</v>
      </c>
      <c r="V39" s="50">
        <f t="shared" si="15"/>
        <v>0</v>
      </c>
      <c r="W39" s="50">
        <f t="shared" si="15"/>
        <v>0</v>
      </c>
      <c r="X39" s="54">
        <f t="shared" si="15"/>
        <v>0</v>
      </c>
      <c r="Z39" s="55">
        <f>SUM(T39:Y39)</f>
        <v>2430</v>
      </c>
    </row>
    <row r="40" spans="2:26" s="115" customFormat="1" ht="13.5" thickBot="1" x14ac:dyDescent="0.25">
      <c r="C40" s="116"/>
      <c r="D40" s="117"/>
      <c r="E40" s="116"/>
      <c r="F40" s="116"/>
      <c r="H40" s="118"/>
      <c r="J40" s="118"/>
      <c r="L40" s="118"/>
      <c r="N40" s="119" t="s">
        <v>79</v>
      </c>
      <c r="O40" s="119">
        <v>4611</v>
      </c>
      <c r="P40" s="119">
        <v>4620</v>
      </c>
      <c r="Q40" s="119"/>
      <c r="R40" s="119"/>
    </row>
    <row r="41" spans="2:26" s="5" customFormat="1" ht="54.75" thickBot="1" x14ac:dyDescent="0.3">
      <c r="B41" s="18" t="s">
        <v>0</v>
      </c>
      <c r="C41" s="41" t="s">
        <v>1</v>
      </c>
      <c r="D41" s="14" t="s">
        <v>35</v>
      </c>
      <c r="E41" s="14" t="s">
        <v>36</v>
      </c>
      <c r="F41" s="14" t="s">
        <v>37</v>
      </c>
      <c r="G41" s="14" t="s">
        <v>26</v>
      </c>
      <c r="H41" s="32" t="s">
        <v>25</v>
      </c>
      <c r="I41" s="26" t="s">
        <v>12</v>
      </c>
      <c r="J41" s="61" t="s">
        <v>9</v>
      </c>
      <c r="L41" s="58" t="s">
        <v>8</v>
      </c>
      <c r="N41" s="64" t="s">
        <v>28</v>
      </c>
      <c r="O41" s="65" t="s">
        <v>21</v>
      </c>
      <c r="P41" s="65" t="s">
        <v>29</v>
      </c>
      <c r="Q41" s="65"/>
      <c r="R41" s="66"/>
      <c r="T41" s="41" t="s">
        <v>15</v>
      </c>
      <c r="U41" s="14" t="s">
        <v>16</v>
      </c>
      <c r="V41" s="14" t="s">
        <v>17</v>
      </c>
      <c r="W41" s="14" t="s">
        <v>18</v>
      </c>
      <c r="X41" s="42" t="s">
        <v>19</v>
      </c>
    </row>
    <row r="42" spans="2:26" s="6" customFormat="1" ht="22.5" customHeight="1" thickBot="1" x14ac:dyDescent="0.3">
      <c r="B42" s="47">
        <v>42856</v>
      </c>
      <c r="C42" s="62">
        <v>50000</v>
      </c>
      <c r="D42" s="48">
        <v>5</v>
      </c>
      <c r="E42" s="49"/>
      <c r="F42" s="48">
        <f t="shared" ref="F42:F63" si="16">C42*(D42)</f>
        <v>250000</v>
      </c>
      <c r="G42" s="50">
        <v>25</v>
      </c>
      <c r="H42" s="51">
        <f>(((F42*G42)/1000))</f>
        <v>6250</v>
      </c>
      <c r="I42" s="52">
        <v>3435</v>
      </c>
      <c r="J42" s="63">
        <f>Z42-I42</f>
        <v>-25</v>
      </c>
      <c r="L42" s="59">
        <f>L39+J42</f>
        <v>-56458.560000000005</v>
      </c>
      <c r="N42" s="67">
        <v>25</v>
      </c>
      <c r="O42" s="68">
        <v>18</v>
      </c>
      <c r="P42" s="68">
        <v>25.2</v>
      </c>
      <c r="Q42" s="68"/>
      <c r="R42" s="69"/>
      <c r="S42" s="46"/>
      <c r="T42" s="53">
        <f>(N$42*$C$42)/1000</f>
        <v>1250</v>
      </c>
      <c r="U42" s="50">
        <f t="shared" ref="U42:X42" si="17">(O$42*$C$42)/1000</f>
        <v>900</v>
      </c>
      <c r="V42" s="50">
        <f t="shared" si="17"/>
        <v>1260</v>
      </c>
      <c r="W42" s="50">
        <f t="shared" si="17"/>
        <v>0</v>
      </c>
      <c r="X42" s="54">
        <f t="shared" si="17"/>
        <v>0</v>
      </c>
      <c r="Z42" s="55">
        <f>SUM(T42:Y42)</f>
        <v>3410</v>
      </c>
    </row>
    <row r="43" spans="2:26" s="115" customFormat="1" ht="13.5" thickBot="1" x14ac:dyDescent="0.25">
      <c r="C43" s="116"/>
      <c r="D43" s="117"/>
      <c r="E43" s="116"/>
      <c r="F43" s="116"/>
      <c r="H43" s="118"/>
      <c r="J43" s="118"/>
      <c r="L43" s="118"/>
      <c r="N43" s="119" t="s">
        <v>80</v>
      </c>
      <c r="O43" s="119"/>
      <c r="P43" s="119"/>
      <c r="Q43" s="119"/>
      <c r="R43" s="119"/>
    </row>
    <row r="44" spans="2:26" s="5" customFormat="1" ht="54.75" thickBot="1" x14ac:dyDescent="0.3">
      <c r="B44" s="18" t="s">
        <v>0</v>
      </c>
      <c r="C44" s="41" t="s">
        <v>1</v>
      </c>
      <c r="D44" s="14" t="s">
        <v>35</v>
      </c>
      <c r="E44" s="14" t="s">
        <v>36</v>
      </c>
      <c r="F44" s="14" t="s">
        <v>37</v>
      </c>
      <c r="G44" s="14" t="s">
        <v>26</v>
      </c>
      <c r="H44" s="32" t="s">
        <v>25</v>
      </c>
      <c r="I44" s="26" t="s">
        <v>12</v>
      </c>
      <c r="J44" s="61" t="s">
        <v>9</v>
      </c>
      <c r="L44" s="58" t="s">
        <v>8</v>
      </c>
      <c r="N44" s="64" t="s">
        <v>28</v>
      </c>
      <c r="O44" s="65"/>
      <c r="P44" s="65"/>
      <c r="Q44" s="65"/>
      <c r="R44" s="66"/>
      <c r="T44" s="41" t="s">
        <v>15</v>
      </c>
      <c r="U44" s="14" t="s">
        <v>16</v>
      </c>
      <c r="V44" s="14" t="s">
        <v>17</v>
      </c>
      <c r="W44" s="14" t="s">
        <v>18</v>
      </c>
      <c r="X44" s="42" t="s">
        <v>19</v>
      </c>
    </row>
    <row r="45" spans="2:26" s="6" customFormat="1" ht="21.75" customHeight="1" thickBot="1" x14ac:dyDescent="0.3">
      <c r="B45" s="47">
        <v>42887</v>
      </c>
      <c r="C45" s="62">
        <v>50000</v>
      </c>
      <c r="D45" s="48"/>
      <c r="E45" s="49"/>
      <c r="F45" s="48">
        <v>250000</v>
      </c>
      <c r="G45" s="50">
        <v>25</v>
      </c>
      <c r="H45" s="51">
        <f>(((F45*G45)/1000))</f>
        <v>6250</v>
      </c>
      <c r="I45" s="52">
        <v>0</v>
      </c>
      <c r="J45" s="63">
        <f>Z45-I45</f>
        <v>1250</v>
      </c>
      <c r="L45" s="59">
        <f>L42+J45</f>
        <v>-55208.560000000005</v>
      </c>
      <c r="N45" s="67">
        <v>25</v>
      </c>
      <c r="O45" s="68"/>
      <c r="P45" s="68"/>
      <c r="Q45" s="68"/>
      <c r="R45" s="69"/>
      <c r="S45" s="46"/>
      <c r="T45" s="53">
        <f>(N$45*$C$45)/1000</f>
        <v>1250</v>
      </c>
      <c r="U45" s="50">
        <f t="shared" ref="U45:X45" si="18">(O$45*$C$45)/1000</f>
        <v>0</v>
      </c>
      <c r="V45" s="50">
        <f t="shared" si="18"/>
        <v>0</v>
      </c>
      <c r="W45" s="50">
        <f t="shared" si="18"/>
        <v>0</v>
      </c>
      <c r="X45" s="54">
        <f t="shared" si="18"/>
        <v>0</v>
      </c>
      <c r="Z45" s="55">
        <f>SUM(T45:Y45)</f>
        <v>1250</v>
      </c>
    </row>
    <row r="46" spans="2:26" s="115" customFormat="1" ht="13.5" thickBot="1" x14ac:dyDescent="0.25">
      <c r="C46" s="116"/>
      <c r="D46" s="117"/>
      <c r="E46" s="116"/>
      <c r="F46" s="116"/>
      <c r="H46" s="118"/>
      <c r="J46" s="118"/>
      <c r="L46" s="118"/>
      <c r="N46" s="119">
        <v>4814</v>
      </c>
      <c r="O46" s="119" t="s">
        <v>81</v>
      </c>
      <c r="P46" s="119">
        <v>4800</v>
      </c>
      <c r="Q46" s="119">
        <v>5168</v>
      </c>
      <c r="R46" s="119"/>
    </row>
    <row r="47" spans="2:26" s="5" customFormat="1" ht="54.75" thickBot="1" x14ac:dyDescent="0.3">
      <c r="B47" s="18" t="s">
        <v>0</v>
      </c>
      <c r="C47" s="41" t="s">
        <v>1</v>
      </c>
      <c r="D47" s="14" t="s">
        <v>35</v>
      </c>
      <c r="E47" s="14" t="s">
        <v>36</v>
      </c>
      <c r="F47" s="14" t="s">
        <v>37</v>
      </c>
      <c r="G47" s="14" t="s">
        <v>26</v>
      </c>
      <c r="H47" s="32" t="s">
        <v>25</v>
      </c>
      <c r="I47" s="26" t="s">
        <v>12</v>
      </c>
      <c r="J47" s="61" t="s">
        <v>9</v>
      </c>
      <c r="L47" s="58" t="s">
        <v>8</v>
      </c>
      <c r="N47" s="64" t="s">
        <v>20</v>
      </c>
      <c r="O47" s="65" t="s">
        <v>30</v>
      </c>
      <c r="P47" s="65" t="s">
        <v>32</v>
      </c>
      <c r="Q47" s="65" t="s">
        <v>33</v>
      </c>
      <c r="R47" s="66"/>
      <c r="T47" s="41" t="s">
        <v>15</v>
      </c>
      <c r="U47" s="14" t="s">
        <v>16</v>
      </c>
      <c r="V47" s="14" t="s">
        <v>17</v>
      </c>
      <c r="W47" s="14" t="s">
        <v>18</v>
      </c>
      <c r="X47" s="42" t="s">
        <v>19</v>
      </c>
    </row>
    <row r="48" spans="2:26" s="6" customFormat="1" ht="22.5" customHeight="1" thickBot="1" x14ac:dyDescent="0.3">
      <c r="B48" s="47">
        <v>42917</v>
      </c>
      <c r="C48" s="62">
        <v>50000</v>
      </c>
      <c r="D48" s="48">
        <v>5</v>
      </c>
      <c r="E48" s="49"/>
      <c r="F48" s="48">
        <f t="shared" si="16"/>
        <v>250000</v>
      </c>
      <c r="G48" s="50">
        <v>25</v>
      </c>
      <c r="H48" s="51">
        <f>(((F48*G48)/1000))</f>
        <v>6250</v>
      </c>
      <c r="I48" s="52">
        <v>3435</v>
      </c>
      <c r="J48" s="63">
        <f>Z48-I48</f>
        <v>1955</v>
      </c>
      <c r="L48" s="59">
        <f>L45+J48</f>
        <v>-53253.560000000005</v>
      </c>
      <c r="N48" s="67">
        <v>32.4</v>
      </c>
      <c r="O48" s="68">
        <v>25</v>
      </c>
      <c r="P48" s="68">
        <v>18</v>
      </c>
      <c r="Q48" s="68">
        <v>32.4</v>
      </c>
      <c r="R48" s="69"/>
      <c r="S48" s="46"/>
      <c r="T48" s="53">
        <f>(N$48*$C$48)/1000</f>
        <v>1620</v>
      </c>
      <c r="U48" s="50">
        <f t="shared" ref="U48:X48" si="19">(O$48*$C$48)/1000</f>
        <v>1250</v>
      </c>
      <c r="V48" s="50">
        <f t="shared" si="19"/>
        <v>900</v>
      </c>
      <c r="W48" s="50">
        <f t="shared" si="19"/>
        <v>1620</v>
      </c>
      <c r="X48" s="54">
        <f t="shared" si="19"/>
        <v>0</v>
      </c>
      <c r="Z48" s="55">
        <f>SUM(T48:Y48)</f>
        <v>5390</v>
      </c>
    </row>
    <row r="49" spans="2:26" s="115" customFormat="1" ht="13.5" thickBot="1" x14ac:dyDescent="0.25">
      <c r="C49" s="116"/>
      <c r="D49" s="117"/>
      <c r="E49" s="116"/>
      <c r="F49" s="116"/>
      <c r="H49" s="118"/>
      <c r="J49" s="118"/>
      <c r="L49" s="118"/>
      <c r="N49" s="119" t="s">
        <v>82</v>
      </c>
      <c r="O49" s="119">
        <v>4803</v>
      </c>
      <c r="P49" s="119">
        <v>5056</v>
      </c>
      <c r="Q49" s="119"/>
      <c r="R49" s="119"/>
    </row>
    <row r="50" spans="2:26" s="5" customFormat="1" ht="54.75" thickBot="1" x14ac:dyDescent="0.3">
      <c r="B50" s="18" t="s">
        <v>0</v>
      </c>
      <c r="C50" s="41" t="s">
        <v>1</v>
      </c>
      <c r="D50" s="14" t="s">
        <v>35</v>
      </c>
      <c r="E50" s="14" t="s">
        <v>36</v>
      </c>
      <c r="F50" s="14" t="s">
        <v>37</v>
      </c>
      <c r="G50" s="14" t="s">
        <v>26</v>
      </c>
      <c r="H50" s="32" t="s">
        <v>25</v>
      </c>
      <c r="I50" s="26" t="s">
        <v>12</v>
      </c>
      <c r="J50" s="61" t="s">
        <v>9</v>
      </c>
      <c r="L50" s="58" t="s">
        <v>8</v>
      </c>
      <c r="N50" s="64" t="s">
        <v>28</v>
      </c>
      <c r="O50" s="65" t="s">
        <v>21</v>
      </c>
      <c r="P50" s="65" t="s">
        <v>75</v>
      </c>
      <c r="Q50" s="65"/>
      <c r="R50" s="66"/>
      <c r="T50" s="41" t="s">
        <v>15</v>
      </c>
      <c r="U50" s="14" t="s">
        <v>16</v>
      </c>
      <c r="V50" s="14" t="s">
        <v>17</v>
      </c>
      <c r="W50" s="14" t="s">
        <v>18</v>
      </c>
      <c r="X50" s="42" t="s">
        <v>19</v>
      </c>
    </row>
    <row r="51" spans="2:26" s="6" customFormat="1" ht="22.5" customHeight="1" thickBot="1" x14ac:dyDescent="0.3">
      <c r="B51" s="47">
        <v>42948</v>
      </c>
      <c r="C51" s="62">
        <v>50000</v>
      </c>
      <c r="D51" s="48">
        <v>5</v>
      </c>
      <c r="E51" s="49"/>
      <c r="F51" s="48">
        <f t="shared" si="16"/>
        <v>250000</v>
      </c>
      <c r="G51" s="50">
        <v>25</v>
      </c>
      <c r="H51" s="51">
        <f>(((F51*G51)/1000))</f>
        <v>6250</v>
      </c>
      <c r="I51" s="52">
        <v>3465.5</v>
      </c>
      <c r="J51" s="63">
        <f>Z51-I51</f>
        <v>304.5</v>
      </c>
      <c r="L51" s="59">
        <f>L48+J51</f>
        <v>-52949.060000000005</v>
      </c>
      <c r="N51" s="67">
        <v>25</v>
      </c>
      <c r="O51" s="68">
        <v>18</v>
      </c>
      <c r="P51" s="68">
        <v>32.4</v>
      </c>
      <c r="Q51" s="68"/>
      <c r="R51" s="69"/>
      <c r="S51" s="46"/>
      <c r="T51" s="53">
        <f>(N$51*$C$51)/1000</f>
        <v>1250</v>
      </c>
      <c r="U51" s="50">
        <f t="shared" ref="U51:X51" si="20">(O$51*$C$51)/1000</f>
        <v>900</v>
      </c>
      <c r="V51" s="50">
        <f>(P$51*$C$51)/1000</f>
        <v>1620</v>
      </c>
      <c r="W51" s="50">
        <f t="shared" si="20"/>
        <v>0</v>
      </c>
      <c r="X51" s="54">
        <f t="shared" si="20"/>
        <v>0</v>
      </c>
      <c r="Z51" s="55">
        <f>SUM(T51:Y51)</f>
        <v>3770</v>
      </c>
    </row>
    <row r="52" spans="2:26" s="115" customFormat="1" ht="13.5" thickBot="1" x14ac:dyDescent="0.25">
      <c r="C52" s="116"/>
      <c r="D52" s="117"/>
      <c r="E52" s="116"/>
      <c r="F52" s="116"/>
      <c r="H52" s="118"/>
      <c r="J52" s="118"/>
      <c r="L52" s="118"/>
      <c r="N52" s="119">
        <v>4815</v>
      </c>
      <c r="O52" s="119" t="s">
        <v>83</v>
      </c>
      <c r="P52" s="119">
        <v>4969</v>
      </c>
      <c r="Q52" s="119">
        <v>5527</v>
      </c>
      <c r="R52" s="119" t="s">
        <v>84</v>
      </c>
    </row>
    <row r="53" spans="2:26" s="5" customFormat="1" ht="54.75" thickBot="1" x14ac:dyDescent="0.3">
      <c r="B53" s="18" t="s">
        <v>0</v>
      </c>
      <c r="C53" s="41" t="s">
        <v>1</v>
      </c>
      <c r="D53" s="14" t="s">
        <v>35</v>
      </c>
      <c r="E53" s="14" t="s">
        <v>36</v>
      </c>
      <c r="F53" s="14" t="s">
        <v>37</v>
      </c>
      <c r="G53" s="14" t="s">
        <v>26</v>
      </c>
      <c r="H53" s="32" t="s">
        <v>25</v>
      </c>
      <c r="I53" s="26" t="s">
        <v>12</v>
      </c>
      <c r="J53" s="61" t="s">
        <v>9</v>
      </c>
      <c r="L53" s="58" t="s">
        <v>8</v>
      </c>
      <c r="N53" s="64" t="s">
        <v>20</v>
      </c>
      <c r="O53" s="65" t="s">
        <v>30</v>
      </c>
      <c r="P53" s="65" t="s">
        <v>34</v>
      </c>
      <c r="Q53" s="65" t="s">
        <v>38</v>
      </c>
      <c r="R53" s="66" t="s">
        <v>39</v>
      </c>
      <c r="T53" s="41" t="s">
        <v>15</v>
      </c>
      <c r="U53" s="14" t="s">
        <v>16</v>
      </c>
      <c r="V53" s="14" t="s">
        <v>17</v>
      </c>
      <c r="W53" s="14" t="s">
        <v>18</v>
      </c>
      <c r="X53" s="42" t="s">
        <v>19</v>
      </c>
    </row>
    <row r="54" spans="2:26" s="6" customFormat="1" ht="22.5" customHeight="1" thickBot="1" x14ac:dyDescent="0.3">
      <c r="B54" s="47">
        <v>42979</v>
      </c>
      <c r="C54" s="62">
        <v>50000</v>
      </c>
      <c r="D54" s="48">
        <v>5</v>
      </c>
      <c r="E54" s="49"/>
      <c r="F54" s="48">
        <f t="shared" si="16"/>
        <v>250000</v>
      </c>
      <c r="G54" s="50">
        <v>25</v>
      </c>
      <c r="H54" s="51">
        <f>(((F54*G54)/1000))</f>
        <v>6250</v>
      </c>
      <c r="I54" s="52">
        <f>SUM(77.7*(C54)/1000)</f>
        <v>3885</v>
      </c>
      <c r="J54" s="63">
        <f>Z54-I54</f>
        <v>2495</v>
      </c>
      <c r="L54" s="59">
        <f>L51+J54</f>
        <v>-50454.060000000005</v>
      </c>
      <c r="N54" s="67">
        <v>32.4</v>
      </c>
      <c r="O54" s="68">
        <v>25</v>
      </c>
      <c r="P54" s="68">
        <v>27.2</v>
      </c>
      <c r="Q54" s="68">
        <v>18</v>
      </c>
      <c r="R54" s="68">
        <v>25</v>
      </c>
      <c r="S54" s="46"/>
      <c r="T54" s="53">
        <f>(N$54*$C$54)/1000</f>
        <v>1620</v>
      </c>
      <c r="U54" s="50">
        <f t="shared" ref="U54:X54" si="21">(O$54*$C$54)/1000</f>
        <v>1250</v>
      </c>
      <c r="V54" s="50">
        <f t="shared" si="21"/>
        <v>1360</v>
      </c>
      <c r="W54" s="50">
        <f t="shared" si="21"/>
        <v>900</v>
      </c>
      <c r="X54" s="54">
        <f t="shared" si="21"/>
        <v>1250</v>
      </c>
      <c r="Z54" s="55">
        <f>SUM(T54:Y54)</f>
        <v>6380</v>
      </c>
    </row>
    <row r="55" spans="2:26" s="115" customFormat="1" ht="13.5" thickBot="1" x14ac:dyDescent="0.25">
      <c r="C55" s="116"/>
      <c r="D55" s="117"/>
      <c r="E55" s="116"/>
      <c r="F55" s="116"/>
      <c r="H55" s="118"/>
      <c r="J55" s="118"/>
      <c r="L55" s="118"/>
      <c r="N55" s="119">
        <v>5663</v>
      </c>
      <c r="O55" s="119" t="s">
        <v>85</v>
      </c>
      <c r="P55" s="119">
        <v>5529</v>
      </c>
      <c r="Q55" s="119" t="s">
        <v>87</v>
      </c>
      <c r="R55" s="119" t="s">
        <v>86</v>
      </c>
    </row>
    <row r="56" spans="2:26" s="5" customFormat="1" ht="54.75" thickBot="1" x14ac:dyDescent="0.3">
      <c r="B56" s="18" t="s">
        <v>0</v>
      </c>
      <c r="C56" s="41" t="s">
        <v>1</v>
      </c>
      <c r="D56" s="14" t="s">
        <v>35</v>
      </c>
      <c r="E56" s="14" t="s">
        <v>36</v>
      </c>
      <c r="F56" s="14" t="s">
        <v>37</v>
      </c>
      <c r="G56" s="14" t="s">
        <v>26</v>
      </c>
      <c r="H56" s="32" t="s">
        <v>25</v>
      </c>
      <c r="I56" s="26" t="s">
        <v>12</v>
      </c>
      <c r="J56" s="61" t="s">
        <v>9</v>
      </c>
      <c r="L56" s="58" t="s">
        <v>8</v>
      </c>
      <c r="N56" s="64" t="s">
        <v>60</v>
      </c>
      <c r="O56" s="65" t="s">
        <v>31</v>
      </c>
      <c r="P56" s="65" t="s">
        <v>32</v>
      </c>
      <c r="Q56" s="65" t="s">
        <v>62</v>
      </c>
      <c r="R56" s="66" t="s">
        <v>39</v>
      </c>
      <c r="T56" s="41" t="s">
        <v>15</v>
      </c>
      <c r="U56" s="14" t="s">
        <v>16</v>
      </c>
      <c r="V56" s="14" t="s">
        <v>17</v>
      </c>
      <c r="W56" s="14" t="s">
        <v>18</v>
      </c>
      <c r="X56" s="42" t="s">
        <v>19</v>
      </c>
    </row>
    <row r="57" spans="2:26" s="6" customFormat="1" ht="22.5" customHeight="1" thickBot="1" x14ac:dyDescent="0.3">
      <c r="B57" s="47">
        <v>43009</v>
      </c>
      <c r="C57" s="62">
        <v>50000</v>
      </c>
      <c r="D57" s="48">
        <v>5</v>
      </c>
      <c r="E57" s="49"/>
      <c r="F57" s="48">
        <f t="shared" si="16"/>
        <v>250000</v>
      </c>
      <c r="G57" s="50">
        <v>25</v>
      </c>
      <c r="H57" s="51">
        <f>(((F57*G57)/1000))</f>
        <v>6250</v>
      </c>
      <c r="I57" s="52">
        <v>3205.67</v>
      </c>
      <c r="J57" s="63">
        <f>Z57-I57</f>
        <v>3214.33</v>
      </c>
      <c r="L57" s="59">
        <f>L54+J57</f>
        <v>-47239.73</v>
      </c>
      <c r="N57" s="67">
        <v>32.4</v>
      </c>
      <c r="O57" s="68">
        <v>25</v>
      </c>
      <c r="P57" s="68">
        <v>18</v>
      </c>
      <c r="Q57" s="68">
        <v>28</v>
      </c>
      <c r="R57" s="68">
        <v>25</v>
      </c>
      <c r="S57" s="46"/>
      <c r="T57" s="53">
        <f>(N$57*$C$57)/1000</f>
        <v>1620</v>
      </c>
      <c r="U57" s="50">
        <f t="shared" ref="U57:X57" si="22">(O$57*$C$57)/1000</f>
        <v>1250</v>
      </c>
      <c r="V57" s="50">
        <f t="shared" si="22"/>
        <v>900</v>
      </c>
      <c r="W57" s="50">
        <f t="shared" si="22"/>
        <v>1400</v>
      </c>
      <c r="X57" s="54">
        <f t="shared" si="22"/>
        <v>1250</v>
      </c>
      <c r="Z57" s="55">
        <f>SUM(T57:Y57)</f>
        <v>6420</v>
      </c>
    </row>
    <row r="58" spans="2:26" s="115" customFormat="1" ht="13.5" thickBot="1" x14ac:dyDescent="0.25">
      <c r="C58" s="116"/>
      <c r="D58" s="117"/>
      <c r="E58" s="116"/>
      <c r="F58" s="116"/>
      <c r="H58" s="118"/>
      <c r="J58" s="118"/>
      <c r="L58" s="118"/>
      <c r="N58" s="119">
        <v>4629</v>
      </c>
      <c r="O58" s="119" t="s">
        <v>89</v>
      </c>
      <c r="P58" s="119"/>
      <c r="Q58" s="119"/>
      <c r="R58" s="119"/>
    </row>
    <row r="59" spans="2:26" s="5" customFormat="1" ht="54.75" thickBot="1" x14ac:dyDescent="0.3">
      <c r="B59" s="18" t="s">
        <v>0</v>
      </c>
      <c r="C59" s="41" t="s">
        <v>1</v>
      </c>
      <c r="D59" s="14" t="s">
        <v>35</v>
      </c>
      <c r="E59" s="14" t="s">
        <v>36</v>
      </c>
      <c r="F59" s="14" t="s">
        <v>37</v>
      </c>
      <c r="G59" s="14" t="s">
        <v>26</v>
      </c>
      <c r="H59" s="32" t="s">
        <v>25</v>
      </c>
      <c r="I59" s="26" t="s">
        <v>12</v>
      </c>
      <c r="J59" s="61" t="s">
        <v>9</v>
      </c>
      <c r="L59" s="58" t="s">
        <v>8</v>
      </c>
      <c r="N59" s="64" t="s">
        <v>61</v>
      </c>
      <c r="O59" s="65" t="s">
        <v>31</v>
      </c>
      <c r="P59" s="65"/>
      <c r="Q59" s="65"/>
      <c r="R59" s="66"/>
      <c r="T59" s="41" t="s">
        <v>15</v>
      </c>
      <c r="U59" s="14" t="s">
        <v>16</v>
      </c>
      <c r="V59" s="14" t="s">
        <v>17</v>
      </c>
      <c r="W59" s="14" t="s">
        <v>18</v>
      </c>
      <c r="X59" s="42" t="s">
        <v>19</v>
      </c>
    </row>
    <row r="60" spans="2:26" s="6" customFormat="1" ht="22.5" customHeight="1" thickBot="1" x14ac:dyDescent="0.3">
      <c r="B60" s="47">
        <v>43040</v>
      </c>
      <c r="C60" s="62">
        <v>50000</v>
      </c>
      <c r="D60" s="48">
        <v>5</v>
      </c>
      <c r="E60" s="49"/>
      <c r="F60" s="48">
        <f t="shared" si="16"/>
        <v>250000</v>
      </c>
      <c r="G60" s="50">
        <v>25</v>
      </c>
      <c r="H60" s="51">
        <f>(((F60*G60)/1000))</f>
        <v>6250</v>
      </c>
      <c r="I60" s="52">
        <v>3882.5</v>
      </c>
      <c r="J60" s="63">
        <f>Z60-I60</f>
        <v>-1012.5</v>
      </c>
      <c r="L60" s="59">
        <f>L57+J60</f>
        <v>-48252.23</v>
      </c>
      <c r="N60" s="67">
        <v>32.4</v>
      </c>
      <c r="O60" s="68">
        <v>25</v>
      </c>
      <c r="P60" s="68"/>
      <c r="Q60" s="68"/>
      <c r="R60" s="69"/>
      <c r="S60" s="46"/>
      <c r="T60" s="53">
        <f>(N$60*$C$60)/1000</f>
        <v>1620</v>
      </c>
      <c r="U60" s="50">
        <f t="shared" ref="U60:X60" si="23">(O$60*$C$60)/1000</f>
        <v>1250</v>
      </c>
      <c r="V60" s="50">
        <f t="shared" si="23"/>
        <v>0</v>
      </c>
      <c r="W60" s="50">
        <f t="shared" si="23"/>
        <v>0</v>
      </c>
      <c r="X60" s="54">
        <f t="shared" si="23"/>
        <v>0</v>
      </c>
      <c r="Z60" s="55">
        <f>SUM(T60:Y60)</f>
        <v>2870</v>
      </c>
    </row>
    <row r="61" spans="2:26" s="115" customFormat="1" ht="13.5" thickBot="1" x14ac:dyDescent="0.25">
      <c r="C61" s="116"/>
      <c r="D61" s="117"/>
      <c r="E61" s="116"/>
      <c r="F61" s="116"/>
      <c r="H61" s="118"/>
      <c r="J61" s="118"/>
      <c r="L61" s="118"/>
      <c r="N61" s="119">
        <v>4630</v>
      </c>
      <c r="O61" s="119" t="s">
        <v>88</v>
      </c>
      <c r="P61" s="119"/>
      <c r="Q61" s="119"/>
      <c r="R61" s="119"/>
    </row>
    <row r="62" spans="2:26" s="5" customFormat="1" ht="54.75" thickBot="1" x14ac:dyDescent="0.3">
      <c r="B62" s="18" t="s">
        <v>0</v>
      </c>
      <c r="C62" s="41" t="s">
        <v>1</v>
      </c>
      <c r="D62" s="14" t="s">
        <v>35</v>
      </c>
      <c r="E62" s="14" t="s">
        <v>36</v>
      </c>
      <c r="F62" s="14" t="s">
        <v>37</v>
      </c>
      <c r="G62" s="14" t="s">
        <v>26</v>
      </c>
      <c r="H62" s="32" t="s">
        <v>25</v>
      </c>
      <c r="I62" s="26" t="s">
        <v>12</v>
      </c>
      <c r="J62" s="61" t="s">
        <v>9</v>
      </c>
      <c r="L62" s="58" t="s">
        <v>8</v>
      </c>
      <c r="N62" s="64" t="s">
        <v>63</v>
      </c>
      <c r="O62" s="65" t="s">
        <v>31</v>
      </c>
      <c r="P62" s="65"/>
      <c r="Q62" s="65"/>
      <c r="R62" s="66"/>
      <c r="T62" s="41" t="s">
        <v>15</v>
      </c>
      <c r="U62" s="14" t="s">
        <v>16</v>
      </c>
      <c r="V62" s="14" t="s">
        <v>17</v>
      </c>
      <c r="W62" s="14" t="s">
        <v>18</v>
      </c>
      <c r="X62" s="42" t="s">
        <v>19</v>
      </c>
    </row>
    <row r="63" spans="2:26" s="6" customFormat="1" ht="22.5" customHeight="1" thickBot="1" x14ac:dyDescent="0.3">
      <c r="B63" s="47">
        <v>43070</v>
      </c>
      <c r="C63" s="62">
        <v>50000</v>
      </c>
      <c r="D63" s="48">
        <v>5</v>
      </c>
      <c r="E63" s="49"/>
      <c r="F63" s="48">
        <f t="shared" si="16"/>
        <v>250000</v>
      </c>
      <c r="G63" s="50">
        <v>25</v>
      </c>
      <c r="H63" s="51">
        <f>(((F63*G63)/1000))</f>
        <v>6250</v>
      </c>
      <c r="I63" s="52">
        <v>3882.5</v>
      </c>
      <c r="J63" s="63">
        <f>Z63-I63</f>
        <v>-1012.5</v>
      </c>
      <c r="L63" s="59">
        <f t="shared" ref="L63" si="24">L60+J63</f>
        <v>-49264.73</v>
      </c>
      <c r="N63" s="67">
        <v>32.4</v>
      </c>
      <c r="O63" s="68">
        <v>25</v>
      </c>
      <c r="P63" s="68"/>
      <c r="Q63" s="68"/>
      <c r="R63" s="69"/>
      <c r="S63" s="46"/>
      <c r="T63" s="53">
        <f>(N$63*$C$63)/1000</f>
        <v>1620</v>
      </c>
      <c r="U63" s="50">
        <f t="shared" ref="U63:X63" si="25">(O$63*$C$63)/1000</f>
        <v>1250</v>
      </c>
      <c r="V63" s="50">
        <f t="shared" si="25"/>
        <v>0</v>
      </c>
      <c r="W63" s="50">
        <f t="shared" si="25"/>
        <v>0</v>
      </c>
      <c r="X63" s="54">
        <f t="shared" si="25"/>
        <v>0</v>
      </c>
      <c r="Z63" s="55">
        <f>SUM(T63:Y63)</f>
        <v>2870</v>
      </c>
    </row>
    <row r="64" spans="2:26" s="6" customFormat="1" ht="22.5" customHeight="1" thickBot="1" x14ac:dyDescent="0.3">
      <c r="B64" s="7"/>
      <c r="C64" s="8"/>
      <c r="D64" s="8"/>
      <c r="E64" s="7"/>
      <c r="F64" s="8"/>
      <c r="G64" s="9"/>
      <c r="H64" s="35"/>
      <c r="I64" s="9"/>
      <c r="J64" s="35"/>
      <c r="L64" s="35"/>
    </row>
    <row r="65" spans="2:27" s="6" customFormat="1" ht="22.5" customHeight="1" thickBot="1" x14ac:dyDescent="0.3">
      <c r="B65" s="71" t="s">
        <v>40</v>
      </c>
      <c r="C65" s="72">
        <f>SUM(C30:C63)</f>
        <v>550000</v>
      </c>
      <c r="D65" s="73">
        <v>5</v>
      </c>
      <c r="E65" s="74"/>
      <c r="F65" s="73">
        <f>SUM(F30:F63)</f>
        <v>3000000</v>
      </c>
      <c r="G65" s="75">
        <v>25</v>
      </c>
      <c r="H65" s="76">
        <f>SUM(H30:H63)</f>
        <v>75000</v>
      </c>
      <c r="I65" s="77">
        <f>SUM(I30:I63)</f>
        <v>29743.729999999996</v>
      </c>
      <c r="J65" s="78">
        <f>SUM(J30:J63)</f>
        <v>9906.27</v>
      </c>
      <c r="L65" s="60">
        <f>L63</f>
        <v>-49264.73</v>
      </c>
    </row>
    <row r="66" spans="2:27" s="115" customFormat="1" ht="25.5" customHeight="1" thickBot="1" x14ac:dyDescent="0.25">
      <c r="B66" s="120"/>
      <c r="C66" s="121"/>
      <c r="D66" s="121"/>
      <c r="E66" s="120"/>
      <c r="F66" s="121"/>
      <c r="G66" s="122"/>
      <c r="H66" s="123"/>
      <c r="I66" s="122"/>
      <c r="J66" s="123"/>
      <c r="L66" s="123"/>
      <c r="N66" s="119" t="s">
        <v>90</v>
      </c>
      <c r="O66" s="119">
        <v>4631</v>
      </c>
      <c r="P66" s="119">
        <v>6951</v>
      </c>
      <c r="Q66" s="119"/>
      <c r="R66" s="119"/>
    </row>
    <row r="67" spans="2:27" ht="54.75" thickBot="1" x14ac:dyDescent="0.35">
      <c r="B67" s="18" t="s">
        <v>0</v>
      </c>
      <c r="C67" s="41" t="s">
        <v>1</v>
      </c>
      <c r="D67" s="14" t="s">
        <v>35</v>
      </c>
      <c r="E67" s="14" t="s">
        <v>36</v>
      </c>
      <c r="F67" s="14" t="s">
        <v>37</v>
      </c>
      <c r="G67" s="14" t="s">
        <v>26</v>
      </c>
      <c r="H67" s="32" t="s">
        <v>25</v>
      </c>
      <c r="I67" s="26" t="s">
        <v>12</v>
      </c>
      <c r="J67" s="61" t="s">
        <v>9</v>
      </c>
      <c r="K67" s="5"/>
      <c r="L67" s="58" t="s">
        <v>8</v>
      </c>
      <c r="M67" s="5"/>
      <c r="N67" s="64" t="s">
        <v>43</v>
      </c>
      <c r="O67" s="65" t="s">
        <v>42</v>
      </c>
      <c r="P67" s="65" t="s">
        <v>32</v>
      </c>
      <c r="Q67" s="65"/>
      <c r="R67" s="66"/>
      <c r="S67" s="5"/>
      <c r="T67" s="41" t="s">
        <v>20</v>
      </c>
      <c r="U67" s="14" t="s">
        <v>21</v>
      </c>
      <c r="V67" s="14" t="s">
        <v>17</v>
      </c>
      <c r="W67" s="14" t="s">
        <v>18</v>
      </c>
      <c r="X67" s="42" t="s">
        <v>19</v>
      </c>
      <c r="Y67" s="5"/>
      <c r="Z67" s="5"/>
      <c r="AA67" s="5"/>
    </row>
    <row r="68" spans="2:27" ht="15" thickBot="1" x14ac:dyDescent="0.35">
      <c r="B68" s="47">
        <v>43101</v>
      </c>
      <c r="C68" s="62">
        <v>50000</v>
      </c>
      <c r="D68" s="48">
        <v>2</v>
      </c>
      <c r="E68" s="49"/>
      <c r="F68" s="48">
        <f>C68*(D68)</f>
        <v>100000</v>
      </c>
      <c r="G68" s="50">
        <v>25</v>
      </c>
      <c r="H68" s="51">
        <f>(((F68*G68)/1000))</f>
        <v>2500</v>
      </c>
      <c r="I68" s="52">
        <v>3901.75</v>
      </c>
      <c r="J68" s="63">
        <f>Z68-I68</f>
        <v>-1031.75</v>
      </c>
      <c r="K68" s="46"/>
      <c r="L68" s="59">
        <f>L65+J68</f>
        <v>-50296.480000000003</v>
      </c>
      <c r="M68" s="46"/>
      <c r="N68" s="67">
        <v>25</v>
      </c>
      <c r="O68" s="68">
        <v>32.4</v>
      </c>
      <c r="P68" s="68">
        <v>0</v>
      </c>
      <c r="Q68" s="68"/>
      <c r="R68" s="69"/>
      <c r="S68" s="46"/>
      <c r="T68" s="53">
        <f>(N68*$C68)/1000</f>
        <v>1250</v>
      </c>
      <c r="U68" s="53">
        <f t="shared" ref="U68:X68" si="26">(O68*$C68)/1000</f>
        <v>1620</v>
      </c>
      <c r="V68" s="53">
        <f t="shared" si="26"/>
        <v>0</v>
      </c>
      <c r="W68" s="53">
        <f t="shared" si="26"/>
        <v>0</v>
      </c>
      <c r="X68" s="53">
        <f t="shared" si="26"/>
        <v>0</v>
      </c>
      <c r="Y68" s="46"/>
      <c r="Z68" s="55">
        <f>SUM(T68:Y68)</f>
        <v>2870</v>
      </c>
      <c r="AA68" s="46"/>
    </row>
    <row r="69" spans="2:27" s="115" customFormat="1" ht="13.5" thickBot="1" x14ac:dyDescent="0.25">
      <c r="C69" s="116"/>
      <c r="D69" s="117"/>
      <c r="E69" s="116"/>
      <c r="F69" s="116"/>
      <c r="H69" s="118"/>
      <c r="J69" s="118"/>
      <c r="L69" s="118"/>
      <c r="N69" s="119" t="s">
        <v>91</v>
      </c>
      <c r="O69" s="119">
        <v>4632</v>
      </c>
      <c r="P69" s="119">
        <v>6952</v>
      </c>
      <c r="Q69" s="119">
        <v>7733</v>
      </c>
      <c r="R69" s="119"/>
    </row>
    <row r="70" spans="2:27" ht="54.75" thickBot="1" x14ac:dyDescent="0.35">
      <c r="B70" s="18" t="s">
        <v>0</v>
      </c>
      <c r="C70" s="41" t="s">
        <v>1</v>
      </c>
      <c r="D70" s="14" t="s">
        <v>35</v>
      </c>
      <c r="E70" s="14" t="s">
        <v>36</v>
      </c>
      <c r="F70" s="14" t="s">
        <v>37</v>
      </c>
      <c r="G70" s="14" t="s">
        <v>26</v>
      </c>
      <c r="H70" s="32" t="s">
        <v>25</v>
      </c>
      <c r="I70" s="26" t="s">
        <v>12</v>
      </c>
      <c r="J70" s="61" t="s">
        <v>9</v>
      </c>
      <c r="K70" s="5"/>
      <c r="L70" s="58" t="s">
        <v>8</v>
      </c>
      <c r="M70" s="5"/>
      <c r="N70" s="64" t="s">
        <v>43</v>
      </c>
      <c r="O70" s="65" t="s">
        <v>42</v>
      </c>
      <c r="P70" s="65" t="s">
        <v>32</v>
      </c>
      <c r="Q70" s="65" t="s">
        <v>64</v>
      </c>
      <c r="R70" s="66"/>
      <c r="S70" s="5"/>
      <c r="T70" s="41" t="s">
        <v>15</v>
      </c>
      <c r="U70" s="14" t="s">
        <v>16</v>
      </c>
      <c r="V70" s="14" t="s">
        <v>17</v>
      </c>
      <c r="W70" s="14" t="s">
        <v>18</v>
      </c>
      <c r="X70" s="42" t="s">
        <v>19</v>
      </c>
      <c r="Y70" s="5"/>
      <c r="Z70" s="5"/>
      <c r="AA70" s="5"/>
    </row>
    <row r="71" spans="2:27" ht="15" thickBot="1" x14ac:dyDescent="0.35">
      <c r="B71" s="47">
        <v>43132</v>
      </c>
      <c r="C71" s="62">
        <v>50000</v>
      </c>
      <c r="D71" s="48"/>
      <c r="E71" s="49"/>
      <c r="F71" s="48">
        <f>C71*(D71)</f>
        <v>0</v>
      </c>
      <c r="G71" s="50">
        <v>25</v>
      </c>
      <c r="H71" s="51">
        <f>(((F71*G71)/1000))</f>
        <v>0</v>
      </c>
      <c r="I71" s="52">
        <v>3901.75</v>
      </c>
      <c r="J71" s="63">
        <f>Z71-I71</f>
        <v>-565.75</v>
      </c>
      <c r="K71" s="6"/>
      <c r="L71" s="59">
        <f>L68+J71</f>
        <v>-50862.23</v>
      </c>
      <c r="M71" s="6"/>
      <c r="N71" s="67">
        <v>25</v>
      </c>
      <c r="O71" s="68">
        <v>32.4</v>
      </c>
      <c r="P71" s="68">
        <v>0</v>
      </c>
      <c r="Q71" s="68">
        <v>9.32</v>
      </c>
      <c r="R71" s="69"/>
      <c r="S71" s="46"/>
      <c r="T71" s="53">
        <f>(N71*$C71)/1000</f>
        <v>1250</v>
      </c>
      <c r="U71" s="53">
        <f t="shared" ref="U71" si="27">(O71*$C71)/1000</f>
        <v>1620</v>
      </c>
      <c r="V71" s="53">
        <f t="shared" ref="V71" si="28">(P71*$C71)/1000</f>
        <v>0</v>
      </c>
      <c r="W71" s="53">
        <f t="shared" ref="W71" si="29">(Q71*$C71)/1000</f>
        <v>466</v>
      </c>
      <c r="X71" s="53">
        <f t="shared" ref="X71" si="30">(R71*$C71)/1000</f>
        <v>0</v>
      </c>
      <c r="Y71" s="6"/>
      <c r="Z71" s="55">
        <f>SUM(T71:Y71)</f>
        <v>3336</v>
      </c>
      <c r="AA71" s="6"/>
    </row>
    <row r="72" spans="2:27" s="115" customFormat="1" ht="13.5" thickBot="1" x14ac:dyDescent="0.25">
      <c r="C72" s="116"/>
      <c r="D72" s="117"/>
      <c r="E72" s="116"/>
      <c r="F72" s="116"/>
      <c r="H72" s="118"/>
      <c r="J72" s="118"/>
      <c r="L72" s="118"/>
      <c r="N72" s="119" t="s">
        <v>92</v>
      </c>
      <c r="O72" s="119">
        <v>6850</v>
      </c>
      <c r="P72" s="119">
        <v>6953</v>
      </c>
      <c r="Q72" s="119">
        <v>7732</v>
      </c>
      <c r="R72" s="119"/>
    </row>
    <row r="73" spans="2:27" ht="54.75" thickBot="1" x14ac:dyDescent="0.35">
      <c r="B73" s="18" t="s">
        <v>0</v>
      </c>
      <c r="C73" s="41" t="s">
        <v>1</v>
      </c>
      <c r="D73" s="14" t="s">
        <v>35</v>
      </c>
      <c r="E73" s="14" t="s">
        <v>36</v>
      </c>
      <c r="F73" s="14" t="s">
        <v>37</v>
      </c>
      <c r="G73" s="14" t="s">
        <v>26</v>
      </c>
      <c r="H73" s="32" t="s">
        <v>25</v>
      </c>
      <c r="I73" s="26" t="s">
        <v>12</v>
      </c>
      <c r="J73" s="61" t="s">
        <v>9</v>
      </c>
      <c r="K73" s="5"/>
      <c r="L73" s="58" t="s">
        <v>8</v>
      </c>
      <c r="M73" s="5"/>
      <c r="N73" s="64" t="s">
        <v>43</v>
      </c>
      <c r="O73" s="65" t="s">
        <v>42</v>
      </c>
      <c r="P73" s="65" t="s">
        <v>32</v>
      </c>
      <c r="Q73" s="65" t="s">
        <v>64</v>
      </c>
      <c r="R73" s="66"/>
      <c r="S73" s="5"/>
      <c r="T73" s="41" t="s">
        <v>15</v>
      </c>
      <c r="U73" s="14" t="s">
        <v>16</v>
      </c>
      <c r="V73" s="14" t="s">
        <v>17</v>
      </c>
      <c r="W73" s="14" t="s">
        <v>18</v>
      </c>
      <c r="X73" s="42" t="s">
        <v>19</v>
      </c>
      <c r="Y73" s="5"/>
      <c r="Z73" s="5"/>
      <c r="AA73" s="5"/>
    </row>
    <row r="74" spans="2:27" ht="15" thickBot="1" x14ac:dyDescent="0.35">
      <c r="B74" s="47">
        <v>43160</v>
      </c>
      <c r="C74" s="62">
        <v>50000</v>
      </c>
      <c r="D74" s="48"/>
      <c r="E74" s="49"/>
      <c r="F74" s="48">
        <f>C74*(D74)</f>
        <v>0</v>
      </c>
      <c r="G74" s="50">
        <v>25</v>
      </c>
      <c r="H74" s="51">
        <f>(((F74*G74)/1000))</f>
        <v>0</v>
      </c>
      <c r="I74" s="52">
        <v>3924.68</v>
      </c>
      <c r="J74" s="63">
        <f>Z74-I74</f>
        <v>995.32000000000016</v>
      </c>
      <c r="K74" s="6"/>
      <c r="L74" s="59">
        <f>L71+J74</f>
        <v>-49866.91</v>
      </c>
      <c r="M74" s="6"/>
      <c r="N74" s="67">
        <v>25</v>
      </c>
      <c r="O74" s="68">
        <v>32.4</v>
      </c>
      <c r="P74" s="68">
        <v>18</v>
      </c>
      <c r="Q74" s="68">
        <v>23</v>
      </c>
      <c r="R74" s="69"/>
      <c r="S74" s="46"/>
      <c r="T74" s="53">
        <f>(N74*$C74)/1000</f>
        <v>1250</v>
      </c>
      <c r="U74" s="53">
        <f t="shared" ref="U74" si="31">(O74*$C74)/1000</f>
        <v>1620</v>
      </c>
      <c r="V74" s="53">
        <f t="shared" ref="V74" si="32">(P74*$C74)/1000</f>
        <v>900</v>
      </c>
      <c r="W74" s="53">
        <f t="shared" ref="W74" si="33">(Q74*$C74)/1000</f>
        <v>1150</v>
      </c>
      <c r="X74" s="53">
        <f t="shared" ref="X74" si="34">(R74*$C74)/1000</f>
        <v>0</v>
      </c>
      <c r="Y74" s="6"/>
      <c r="Z74" s="55">
        <f>SUM(T74:Y74)</f>
        <v>4920</v>
      </c>
      <c r="AA74" s="6"/>
    </row>
    <row r="75" spans="2:27" s="115" customFormat="1" ht="13.5" thickBot="1" x14ac:dyDescent="0.25">
      <c r="C75" s="116"/>
      <c r="D75" s="117"/>
      <c r="E75" s="116"/>
      <c r="F75" s="116"/>
      <c r="H75" s="118"/>
      <c r="J75" s="118"/>
      <c r="L75" s="118"/>
      <c r="N75" s="119">
        <v>4633</v>
      </c>
      <c r="O75" s="119">
        <v>6954</v>
      </c>
      <c r="P75" s="119" t="s">
        <v>93</v>
      </c>
      <c r="Q75" s="119"/>
      <c r="R75" s="119"/>
    </row>
    <row r="76" spans="2:27" ht="54.75" thickBot="1" x14ac:dyDescent="0.35">
      <c r="B76" s="18" t="s">
        <v>0</v>
      </c>
      <c r="C76" s="41" t="s">
        <v>1</v>
      </c>
      <c r="D76" s="14" t="s">
        <v>35</v>
      </c>
      <c r="E76" s="14" t="s">
        <v>36</v>
      </c>
      <c r="F76" s="14" t="s">
        <v>37</v>
      </c>
      <c r="G76" s="14" t="s">
        <v>26</v>
      </c>
      <c r="H76" s="32" t="s">
        <v>25</v>
      </c>
      <c r="I76" s="26" t="s">
        <v>12</v>
      </c>
      <c r="J76" s="61" t="s">
        <v>9</v>
      </c>
      <c r="K76" s="5"/>
      <c r="L76" s="58" t="s">
        <v>8</v>
      </c>
      <c r="M76" s="5"/>
      <c r="N76" s="64" t="s">
        <v>20</v>
      </c>
      <c r="O76" s="65" t="s">
        <v>21</v>
      </c>
      <c r="P76" s="65" t="s">
        <v>65</v>
      </c>
      <c r="Q76" s="65"/>
      <c r="R76" s="66"/>
      <c r="S76" s="5"/>
      <c r="T76" s="41" t="s">
        <v>15</v>
      </c>
      <c r="U76" s="14" t="s">
        <v>16</v>
      </c>
      <c r="V76" s="14" t="s">
        <v>17</v>
      </c>
      <c r="W76" s="14" t="s">
        <v>18</v>
      </c>
      <c r="X76" s="42" t="s">
        <v>19</v>
      </c>
      <c r="Y76" s="5"/>
      <c r="Z76" s="5"/>
      <c r="AA76" s="5"/>
    </row>
    <row r="77" spans="2:27" ht="15" thickBot="1" x14ac:dyDescent="0.35">
      <c r="B77" s="47">
        <v>43191</v>
      </c>
      <c r="C77" s="62">
        <v>50000</v>
      </c>
      <c r="D77" s="48"/>
      <c r="E77" s="49"/>
      <c r="F77" s="48">
        <f t="shared" ref="F77" si="35">C77*(D77)</f>
        <v>0</v>
      </c>
      <c r="G77" s="50">
        <v>25</v>
      </c>
      <c r="H77" s="51">
        <f>(((F77*G77)/1000))</f>
        <v>0</v>
      </c>
      <c r="I77" s="52">
        <v>3856.41</v>
      </c>
      <c r="J77" s="63">
        <f>Z77-I77</f>
        <v>-86.409999999999854</v>
      </c>
      <c r="K77" s="6"/>
      <c r="L77" s="59">
        <f>L74+J77</f>
        <v>-49953.320000000007</v>
      </c>
      <c r="M77" s="6"/>
      <c r="N77" s="67">
        <v>32.4</v>
      </c>
      <c r="O77" s="68">
        <v>18</v>
      </c>
      <c r="P77" s="68">
        <v>25</v>
      </c>
      <c r="Q77" s="68"/>
      <c r="R77" s="69"/>
      <c r="S77" s="46"/>
      <c r="T77" s="53">
        <f>(N77*$C77)/1000</f>
        <v>1620</v>
      </c>
      <c r="U77" s="53">
        <f t="shared" ref="U77" si="36">(O77*$C77)/1000</f>
        <v>900</v>
      </c>
      <c r="V77" s="53">
        <f t="shared" ref="V77" si="37">(P77*$C77)/1000</f>
        <v>1250</v>
      </c>
      <c r="W77" s="53">
        <f t="shared" ref="W77" si="38">(Q77*$C77)/1000</f>
        <v>0</v>
      </c>
      <c r="X77" s="53">
        <f t="shared" ref="X77" si="39">(R77*$C77)/1000</f>
        <v>0</v>
      </c>
      <c r="Y77" s="6"/>
      <c r="Z77" s="55">
        <f>SUM(T77:Y77)</f>
        <v>3770</v>
      </c>
      <c r="AA77" s="6"/>
    </row>
    <row r="78" spans="2:27" ht="15" thickBot="1" x14ac:dyDescent="0.35">
      <c r="D78" s="3"/>
      <c r="E78" s="2"/>
      <c r="N78" s="114"/>
      <c r="O78" s="114"/>
      <c r="P78" s="114"/>
      <c r="Q78" s="114"/>
      <c r="R78" s="114"/>
    </row>
    <row r="79" spans="2:27" ht="54.75" thickBot="1" x14ac:dyDescent="0.35">
      <c r="B79" s="149" t="s">
        <v>0</v>
      </c>
      <c r="C79" s="150" t="s">
        <v>1</v>
      </c>
      <c r="D79" s="151" t="s">
        <v>35</v>
      </c>
      <c r="E79" s="151" t="s">
        <v>36</v>
      </c>
      <c r="F79" s="151" t="s">
        <v>37</v>
      </c>
      <c r="G79" s="151" t="s">
        <v>26</v>
      </c>
      <c r="H79" s="152" t="s">
        <v>25</v>
      </c>
      <c r="I79" s="153" t="s">
        <v>12</v>
      </c>
      <c r="J79" s="154" t="s">
        <v>9</v>
      </c>
      <c r="K79" s="5"/>
      <c r="L79" s="58" t="s">
        <v>8</v>
      </c>
      <c r="M79" s="5"/>
      <c r="N79" s="64"/>
      <c r="O79" s="65"/>
      <c r="P79" s="65"/>
      <c r="Q79" s="65"/>
      <c r="R79" s="66"/>
      <c r="S79" s="5"/>
      <c r="T79" s="41" t="s">
        <v>15</v>
      </c>
      <c r="U79" s="14" t="s">
        <v>16</v>
      </c>
      <c r="V79" s="14" t="s">
        <v>17</v>
      </c>
      <c r="W79" s="14" t="s">
        <v>18</v>
      </c>
      <c r="X79" s="42" t="s">
        <v>19</v>
      </c>
      <c r="Y79" s="5"/>
      <c r="Z79" s="5"/>
      <c r="AA79" s="5"/>
    </row>
    <row r="80" spans="2:27" ht="15" thickBot="1" x14ac:dyDescent="0.35">
      <c r="B80" s="155">
        <v>43221</v>
      </c>
      <c r="C80" s="156">
        <v>50000</v>
      </c>
      <c r="D80" s="157">
        <v>5</v>
      </c>
      <c r="E80" s="158"/>
      <c r="F80" s="157">
        <f t="shared" ref="F80" si="40">C80*(D80)</f>
        <v>250000</v>
      </c>
      <c r="G80" s="159">
        <v>25</v>
      </c>
      <c r="H80" s="160">
        <f>(((F80*G80)/1000))</f>
        <v>6250</v>
      </c>
      <c r="I80" s="161">
        <v>0</v>
      </c>
      <c r="J80" s="162">
        <f>Z80-I80</f>
        <v>0</v>
      </c>
      <c r="K80" s="6"/>
      <c r="L80" s="59">
        <f>L77+J80</f>
        <v>-49953.320000000007</v>
      </c>
      <c r="M80" s="6"/>
      <c r="N80" s="67"/>
      <c r="O80" s="68"/>
      <c r="P80" s="68"/>
      <c r="Q80" s="68"/>
      <c r="R80" s="69"/>
      <c r="S80" s="46"/>
      <c r="T80" s="53">
        <f>(N80*$C80)/1000</f>
        <v>0</v>
      </c>
      <c r="U80" s="53">
        <f t="shared" ref="U80" si="41">(O80*$C80)/1000</f>
        <v>0</v>
      </c>
      <c r="V80" s="53">
        <f t="shared" ref="V80" si="42">(P80*$C80)/1000</f>
        <v>0</v>
      </c>
      <c r="W80" s="53">
        <f t="shared" ref="W80" si="43">(Q80*$C80)/1000</f>
        <v>0</v>
      </c>
      <c r="X80" s="53">
        <f t="shared" ref="X80" si="44">(R80*$C80)/1000</f>
        <v>0</v>
      </c>
      <c r="Y80" s="6"/>
      <c r="Z80" s="55">
        <f>SUM(T80:Y80)</f>
        <v>0</v>
      </c>
      <c r="AA80" s="6"/>
    </row>
    <row r="81" spans="2:27" ht="15" thickBot="1" x14ac:dyDescent="0.35">
      <c r="D81" s="3"/>
      <c r="E81" s="2"/>
      <c r="N81" s="114"/>
      <c r="O81" s="114"/>
      <c r="P81" s="114"/>
      <c r="Q81" s="114"/>
      <c r="R81" s="114"/>
    </row>
    <row r="82" spans="2:27" ht="54.75" thickBot="1" x14ac:dyDescent="0.35">
      <c r="B82" s="149" t="s">
        <v>0</v>
      </c>
      <c r="C82" s="150" t="s">
        <v>1</v>
      </c>
      <c r="D82" s="151" t="s">
        <v>35</v>
      </c>
      <c r="E82" s="151" t="s">
        <v>36</v>
      </c>
      <c r="F82" s="151" t="s">
        <v>37</v>
      </c>
      <c r="G82" s="151" t="s">
        <v>26</v>
      </c>
      <c r="H82" s="152" t="s">
        <v>25</v>
      </c>
      <c r="I82" s="153" t="s">
        <v>12</v>
      </c>
      <c r="J82" s="154" t="s">
        <v>9</v>
      </c>
      <c r="K82" s="5"/>
      <c r="L82" s="58" t="s">
        <v>8</v>
      </c>
      <c r="M82" s="5"/>
      <c r="N82" s="64"/>
      <c r="O82" s="65"/>
      <c r="P82" s="65"/>
      <c r="Q82" s="65"/>
      <c r="R82" s="66"/>
      <c r="S82" s="5"/>
      <c r="T82" s="41" t="s">
        <v>15</v>
      </c>
      <c r="U82" s="14" t="s">
        <v>16</v>
      </c>
      <c r="V82" s="14" t="s">
        <v>17</v>
      </c>
      <c r="W82" s="14" t="s">
        <v>18</v>
      </c>
      <c r="X82" s="42" t="s">
        <v>19</v>
      </c>
      <c r="Y82" s="5"/>
      <c r="Z82" s="5"/>
      <c r="AA82" s="5"/>
    </row>
    <row r="83" spans="2:27" ht="15" thickBot="1" x14ac:dyDescent="0.35">
      <c r="B83" s="155">
        <v>43252</v>
      </c>
      <c r="C83" s="156">
        <v>50000</v>
      </c>
      <c r="D83" s="157"/>
      <c r="E83" s="158"/>
      <c r="F83" s="157">
        <f t="shared" ref="F83" si="45">C83*(D83)</f>
        <v>0</v>
      </c>
      <c r="G83" s="159">
        <v>25</v>
      </c>
      <c r="H83" s="160">
        <f>(((F83*G83)/1000))</f>
        <v>0</v>
      </c>
      <c r="I83" s="161">
        <v>0</v>
      </c>
      <c r="J83" s="162">
        <f>Z83-I83</f>
        <v>0</v>
      </c>
      <c r="K83" s="6"/>
      <c r="L83" s="59">
        <f>L80+J83</f>
        <v>-49953.320000000007</v>
      </c>
      <c r="M83" s="6"/>
      <c r="N83" s="67"/>
      <c r="O83" s="68"/>
      <c r="P83" s="68"/>
      <c r="Q83" s="68"/>
      <c r="R83" s="69"/>
      <c r="S83" s="46"/>
      <c r="T83" s="53">
        <f>(N83*$C83)/1000</f>
        <v>0</v>
      </c>
      <c r="U83" s="53">
        <f t="shared" ref="U83" si="46">(O83*$C83)/1000</f>
        <v>0</v>
      </c>
      <c r="V83" s="53">
        <f t="shared" ref="V83" si="47">(P83*$C83)/1000</f>
        <v>0</v>
      </c>
      <c r="W83" s="53">
        <f t="shared" ref="W83" si="48">(Q83*$C83)/1000</f>
        <v>0</v>
      </c>
      <c r="X83" s="53">
        <f t="shared" ref="X83" si="49">(R83*$C83)/1000</f>
        <v>0</v>
      </c>
      <c r="Y83" s="6"/>
      <c r="Z83" s="55">
        <f>SUM(T83:Y83)</f>
        <v>0</v>
      </c>
      <c r="AA83" s="6"/>
    </row>
    <row r="84" spans="2:27" ht="15" thickBot="1" x14ac:dyDescent="0.35">
      <c r="D84" s="3"/>
      <c r="E84" s="2"/>
      <c r="N84" s="114"/>
      <c r="O84" s="114"/>
      <c r="P84" s="114"/>
      <c r="Q84" s="114"/>
      <c r="R84" s="114"/>
    </row>
    <row r="85" spans="2:27" ht="54.75" thickBot="1" x14ac:dyDescent="0.35">
      <c r="B85" s="149" t="s">
        <v>0</v>
      </c>
      <c r="C85" s="150" t="s">
        <v>1</v>
      </c>
      <c r="D85" s="151" t="s">
        <v>35</v>
      </c>
      <c r="E85" s="151" t="s">
        <v>36</v>
      </c>
      <c r="F85" s="151" t="s">
        <v>37</v>
      </c>
      <c r="G85" s="151" t="s">
        <v>26</v>
      </c>
      <c r="H85" s="152" t="s">
        <v>25</v>
      </c>
      <c r="I85" s="153" t="s">
        <v>12</v>
      </c>
      <c r="J85" s="154" t="s">
        <v>9</v>
      </c>
      <c r="K85" s="5"/>
      <c r="L85" s="58" t="s">
        <v>8</v>
      </c>
      <c r="M85" s="5"/>
      <c r="N85" s="64"/>
      <c r="O85" s="65"/>
      <c r="P85" s="65"/>
      <c r="Q85" s="65"/>
      <c r="R85" s="66"/>
      <c r="S85" s="5"/>
      <c r="T85" s="41" t="s">
        <v>15</v>
      </c>
      <c r="U85" s="14" t="s">
        <v>16</v>
      </c>
      <c r="V85" s="14" t="s">
        <v>17</v>
      </c>
      <c r="W85" s="14" t="s">
        <v>18</v>
      </c>
      <c r="X85" s="42" t="s">
        <v>19</v>
      </c>
      <c r="Y85" s="5"/>
      <c r="Z85" s="5"/>
      <c r="AA85" s="5"/>
    </row>
    <row r="86" spans="2:27" ht="15" thickBot="1" x14ac:dyDescent="0.35">
      <c r="B86" s="155">
        <v>43282</v>
      </c>
      <c r="C86" s="156">
        <v>50000</v>
      </c>
      <c r="D86" s="157">
        <v>5</v>
      </c>
      <c r="E86" s="158"/>
      <c r="F86" s="157">
        <f t="shared" ref="F86" si="50">C86*(D86)</f>
        <v>250000</v>
      </c>
      <c r="G86" s="159">
        <v>25</v>
      </c>
      <c r="H86" s="160">
        <f>(((F86*G86)/1000))</f>
        <v>6250</v>
      </c>
      <c r="I86" s="161">
        <v>0</v>
      </c>
      <c r="J86" s="162">
        <f>Z86-I86</f>
        <v>0</v>
      </c>
      <c r="K86" s="6"/>
      <c r="L86" s="59">
        <f>L83+J86</f>
        <v>-49953.320000000007</v>
      </c>
      <c r="M86" s="6"/>
      <c r="N86" s="67"/>
      <c r="O86" s="68"/>
      <c r="P86" s="68"/>
      <c r="Q86" s="68"/>
      <c r="R86" s="69"/>
      <c r="S86" s="46"/>
      <c r="T86" s="53">
        <f>(N86*$C86)/1000</f>
        <v>0</v>
      </c>
      <c r="U86" s="53">
        <f t="shared" ref="U86" si="51">(O86*$C86)/1000</f>
        <v>0</v>
      </c>
      <c r="V86" s="53">
        <f t="shared" ref="V86" si="52">(P86*$C86)/1000</f>
        <v>0</v>
      </c>
      <c r="W86" s="53">
        <f t="shared" ref="W86" si="53">(Q86*$C86)/1000</f>
        <v>0</v>
      </c>
      <c r="X86" s="53">
        <f t="shared" ref="X86" si="54">(R86*$C86)/1000</f>
        <v>0</v>
      </c>
      <c r="Y86" s="6"/>
      <c r="Z86" s="55">
        <f>SUM(T86:Y86)</f>
        <v>0</v>
      </c>
      <c r="AA86" s="6"/>
    </row>
    <row r="87" spans="2:27" s="115" customFormat="1" ht="13.5" thickBot="1" x14ac:dyDescent="0.25">
      <c r="C87" s="116"/>
      <c r="D87" s="117"/>
      <c r="E87" s="116"/>
      <c r="F87" s="116"/>
      <c r="H87" s="118"/>
      <c r="J87" s="118"/>
      <c r="L87" s="118"/>
      <c r="N87" s="119">
        <v>4635</v>
      </c>
      <c r="O87" s="119">
        <v>7548</v>
      </c>
      <c r="P87" s="119">
        <v>8825</v>
      </c>
      <c r="Q87" s="119"/>
      <c r="R87" s="119"/>
    </row>
    <row r="88" spans="2:27" ht="54.75" thickBot="1" x14ac:dyDescent="0.35">
      <c r="B88" s="18" t="s">
        <v>0</v>
      </c>
      <c r="C88" s="41" t="s">
        <v>1</v>
      </c>
      <c r="D88" s="14" t="s">
        <v>35</v>
      </c>
      <c r="E88" s="14" t="s">
        <v>36</v>
      </c>
      <c r="F88" s="14" t="s">
        <v>37</v>
      </c>
      <c r="G88" s="14" t="s">
        <v>26</v>
      </c>
      <c r="H88" s="32" t="s">
        <v>25</v>
      </c>
      <c r="I88" s="26" t="s">
        <v>12</v>
      </c>
      <c r="J88" s="61" t="s">
        <v>9</v>
      </c>
      <c r="K88" s="5"/>
      <c r="L88" s="58" t="s">
        <v>8</v>
      </c>
      <c r="M88" s="5"/>
      <c r="N88" s="64" t="s">
        <v>20</v>
      </c>
      <c r="O88" s="65" t="s">
        <v>67</v>
      </c>
      <c r="P88" s="65" t="s">
        <v>66</v>
      </c>
      <c r="Q88" s="65"/>
      <c r="R88" s="66"/>
      <c r="S88" s="5"/>
      <c r="T88" s="41" t="s">
        <v>15</v>
      </c>
      <c r="U88" s="14" t="s">
        <v>16</v>
      </c>
      <c r="V88" s="14" t="s">
        <v>17</v>
      </c>
      <c r="W88" s="14" t="s">
        <v>18</v>
      </c>
      <c r="X88" s="42" t="s">
        <v>19</v>
      </c>
      <c r="Y88" s="5"/>
      <c r="Z88" s="5"/>
      <c r="AA88" s="5"/>
    </row>
    <row r="89" spans="2:27" ht="15" thickBot="1" x14ac:dyDescent="0.35">
      <c r="B89" s="47">
        <v>43313</v>
      </c>
      <c r="C89" s="62">
        <v>50000</v>
      </c>
      <c r="D89" s="48">
        <v>5</v>
      </c>
      <c r="E89" s="49"/>
      <c r="F89" s="48">
        <f t="shared" ref="F89" si="55">C89*(D89)</f>
        <v>250000</v>
      </c>
      <c r="G89" s="50">
        <v>25</v>
      </c>
      <c r="H89" s="51">
        <f>(((F89*G89)/1000))</f>
        <v>6250</v>
      </c>
      <c r="I89" s="63">
        <v>3848</v>
      </c>
      <c r="J89" s="63">
        <f>Z89-I89</f>
        <v>102</v>
      </c>
      <c r="K89" s="6"/>
      <c r="L89" s="59">
        <f>L86+J89</f>
        <v>-49851.320000000007</v>
      </c>
      <c r="M89" s="6"/>
      <c r="N89" s="67">
        <v>21.6</v>
      </c>
      <c r="O89" s="68">
        <v>25</v>
      </c>
      <c r="P89" s="68">
        <v>32.4</v>
      </c>
      <c r="Q89" s="68"/>
      <c r="R89" s="69"/>
      <c r="S89" s="46"/>
      <c r="T89" s="53">
        <f>(N89*$C89)/1000</f>
        <v>1080</v>
      </c>
      <c r="U89" s="53">
        <f t="shared" ref="U89" si="56">(O89*$C89)/1000</f>
        <v>1250</v>
      </c>
      <c r="V89" s="53">
        <f t="shared" ref="V89" si="57">(P89*$C89)/1000</f>
        <v>1620</v>
      </c>
      <c r="W89" s="53">
        <f t="shared" ref="W89" si="58">(Q89*$C89)/1000</f>
        <v>0</v>
      </c>
      <c r="X89" s="53">
        <f t="shared" ref="X89" si="59">(R89*$C89)/1000</f>
        <v>0</v>
      </c>
      <c r="Y89" s="6"/>
      <c r="Z89" s="55">
        <f>SUM(T89:Y89)</f>
        <v>3950</v>
      </c>
      <c r="AA89" s="6"/>
    </row>
    <row r="90" spans="2:27" s="115" customFormat="1" ht="13.5" thickBot="1" x14ac:dyDescent="0.25">
      <c r="C90" s="116"/>
      <c r="D90" s="117"/>
      <c r="E90" s="116"/>
      <c r="F90" s="116"/>
      <c r="H90" s="118"/>
      <c r="J90" s="118"/>
      <c r="L90" s="118"/>
      <c r="N90" s="119">
        <v>10039</v>
      </c>
      <c r="O90" s="119"/>
      <c r="P90" s="119"/>
      <c r="Q90" s="119"/>
      <c r="R90" s="119"/>
    </row>
    <row r="91" spans="2:27" ht="54.75" thickBot="1" x14ac:dyDescent="0.35">
      <c r="B91" s="18" t="s">
        <v>0</v>
      </c>
      <c r="C91" s="41" t="s">
        <v>1</v>
      </c>
      <c r="D91" s="14" t="s">
        <v>35</v>
      </c>
      <c r="E91" s="14" t="s">
        <v>36</v>
      </c>
      <c r="F91" s="14" t="s">
        <v>37</v>
      </c>
      <c r="G91" s="14" t="s">
        <v>26</v>
      </c>
      <c r="H91" s="32" t="s">
        <v>25</v>
      </c>
      <c r="I91" s="26" t="s">
        <v>12</v>
      </c>
      <c r="J91" s="61" t="s">
        <v>9</v>
      </c>
      <c r="K91" s="5" t="s">
        <v>94</v>
      </c>
      <c r="L91" s="58" t="s">
        <v>8</v>
      </c>
      <c r="M91" s="5"/>
      <c r="N91" s="64" t="s">
        <v>20</v>
      </c>
      <c r="O91" s="65"/>
      <c r="P91" s="65"/>
      <c r="Q91" s="65"/>
      <c r="R91" s="66"/>
      <c r="S91" s="5"/>
      <c r="T91" s="41" t="s">
        <v>15</v>
      </c>
      <c r="U91" s="14" t="s">
        <v>16</v>
      </c>
      <c r="V91" s="14" t="s">
        <v>17</v>
      </c>
      <c r="W91" s="14" t="s">
        <v>18</v>
      </c>
      <c r="X91" s="42" t="s">
        <v>19</v>
      </c>
      <c r="Y91" s="5"/>
      <c r="Z91" s="5"/>
      <c r="AA91" s="5"/>
    </row>
    <row r="92" spans="2:27" ht="15" thickBot="1" x14ac:dyDescent="0.35">
      <c r="B92" s="47">
        <v>43344</v>
      </c>
      <c r="C92" s="62">
        <v>50000</v>
      </c>
      <c r="D92" s="48">
        <v>5</v>
      </c>
      <c r="E92" s="49"/>
      <c r="F92" s="48">
        <f t="shared" ref="F92" si="60">C92*(D92)</f>
        <v>250000</v>
      </c>
      <c r="G92" s="50">
        <v>25</v>
      </c>
      <c r="H92" s="51">
        <f>(((F92*G92)/1000))</f>
        <v>6250</v>
      </c>
      <c r="I92" s="63">
        <v>1257</v>
      </c>
      <c r="J92" s="63">
        <f>Z92-I92</f>
        <v>363</v>
      </c>
      <c r="K92" s="6"/>
      <c r="L92" s="59">
        <f>L89+J92</f>
        <v>-49488.320000000007</v>
      </c>
      <c r="M92" s="6"/>
      <c r="N92" s="67">
        <v>32.4</v>
      </c>
      <c r="O92" s="68"/>
      <c r="P92" s="68"/>
      <c r="Q92" s="68"/>
      <c r="R92" s="69"/>
      <c r="S92" s="46"/>
      <c r="T92" s="53">
        <f>(N92*$C92)/1000</f>
        <v>1620</v>
      </c>
      <c r="U92" s="53">
        <f t="shared" ref="U92" si="61">(O92*$C92)/1000</f>
        <v>0</v>
      </c>
      <c r="V92" s="53">
        <f t="shared" ref="V92" si="62">(P92*$C92)/1000</f>
        <v>0</v>
      </c>
      <c r="W92" s="53">
        <f t="shared" ref="W92" si="63">(Q92*$C92)/1000</f>
        <v>0</v>
      </c>
      <c r="X92" s="53">
        <f t="shared" ref="X92" si="64">(R92*$C92)/1000</f>
        <v>0</v>
      </c>
      <c r="Y92" s="6"/>
      <c r="Z92" s="55">
        <f>SUM(T92:Y92)</f>
        <v>1620</v>
      </c>
      <c r="AA92" s="6"/>
    </row>
    <row r="93" spans="2:27" s="115" customFormat="1" ht="13.5" thickBot="1" x14ac:dyDescent="0.25">
      <c r="C93" s="116"/>
      <c r="D93" s="117"/>
      <c r="E93" s="116"/>
      <c r="F93" s="116"/>
      <c r="H93" s="118"/>
      <c r="J93" s="118"/>
      <c r="L93" s="118"/>
      <c r="N93" s="119">
        <v>7548</v>
      </c>
      <c r="O93" s="119">
        <v>9464</v>
      </c>
      <c r="P93" s="119">
        <v>9821</v>
      </c>
      <c r="Q93" s="119">
        <v>9956</v>
      </c>
    </row>
    <row r="94" spans="2:27" ht="54.75" thickBot="1" x14ac:dyDescent="0.35">
      <c r="B94" s="18" t="s">
        <v>0</v>
      </c>
      <c r="C94" s="41" t="s">
        <v>1</v>
      </c>
      <c r="D94" s="14" t="s">
        <v>35</v>
      </c>
      <c r="E94" s="14" t="s">
        <v>36</v>
      </c>
      <c r="F94" s="14" t="s">
        <v>37</v>
      </c>
      <c r="G94" s="14" t="s">
        <v>26</v>
      </c>
      <c r="H94" s="32" t="s">
        <v>25</v>
      </c>
      <c r="I94" s="26" t="s">
        <v>12</v>
      </c>
      <c r="J94" s="61" t="s">
        <v>9</v>
      </c>
      <c r="K94" s="5"/>
      <c r="L94" s="58" t="s">
        <v>8</v>
      </c>
      <c r="M94" s="5"/>
      <c r="N94" s="64" t="s">
        <v>43</v>
      </c>
      <c r="O94" s="65" t="s">
        <v>68</v>
      </c>
      <c r="P94" s="111" t="s">
        <v>76</v>
      </c>
      <c r="Q94" s="111" t="s">
        <v>95</v>
      </c>
      <c r="R94" s="112"/>
      <c r="S94" s="5"/>
      <c r="T94" s="41" t="s">
        <v>15</v>
      </c>
      <c r="U94" s="14" t="s">
        <v>16</v>
      </c>
      <c r="V94" s="14" t="s">
        <v>17</v>
      </c>
      <c r="W94" s="14" t="s">
        <v>18</v>
      </c>
      <c r="X94" s="42" t="s">
        <v>19</v>
      </c>
      <c r="Y94" s="5"/>
      <c r="Z94" s="5"/>
      <c r="AA94" s="5"/>
    </row>
    <row r="95" spans="2:27" ht="15" thickBot="1" x14ac:dyDescent="0.35">
      <c r="B95" s="47">
        <v>43374</v>
      </c>
      <c r="C95" s="62">
        <v>50000</v>
      </c>
      <c r="D95" s="48">
        <v>5</v>
      </c>
      <c r="E95" s="49"/>
      <c r="F95" s="48">
        <f t="shared" ref="F95" si="65">C95*(D95)</f>
        <v>250000</v>
      </c>
      <c r="G95" s="50">
        <v>25</v>
      </c>
      <c r="H95" s="51">
        <f>(((F95*G95)/1000))</f>
        <v>6250</v>
      </c>
      <c r="I95" s="63">
        <v>3245</v>
      </c>
      <c r="J95" s="63">
        <f>Z95-I95</f>
        <v>2150</v>
      </c>
      <c r="K95" s="6"/>
      <c r="L95" s="59">
        <f>L92+J95</f>
        <v>-47338.320000000007</v>
      </c>
      <c r="M95" s="6"/>
      <c r="N95" s="67">
        <v>25</v>
      </c>
      <c r="O95" s="68">
        <v>28</v>
      </c>
      <c r="P95" s="110">
        <v>22.5</v>
      </c>
      <c r="Q95" s="110">
        <v>32.4</v>
      </c>
      <c r="R95" s="113"/>
      <c r="S95" s="46"/>
      <c r="T95" s="53">
        <f>(N95*$C95)/1000</f>
        <v>1250</v>
      </c>
      <c r="U95" s="53">
        <f t="shared" ref="U95" si="66">(O95*$C95)/1000</f>
        <v>1400</v>
      </c>
      <c r="V95" s="53">
        <f t="shared" ref="V95" si="67">(P95*$C95)/1000</f>
        <v>1125</v>
      </c>
      <c r="W95" s="53">
        <f t="shared" ref="W95" si="68">(Q95*$C95)/1000</f>
        <v>1620</v>
      </c>
      <c r="X95" s="53">
        <f t="shared" ref="X95" si="69">(R95*$C95)/1000</f>
        <v>0</v>
      </c>
      <c r="Y95" s="6"/>
      <c r="Z95" s="55">
        <f>SUM(T95:Y95)</f>
        <v>5395</v>
      </c>
      <c r="AA95" s="6"/>
    </row>
    <row r="96" spans="2:27" s="115" customFormat="1" ht="13.5" thickBot="1" x14ac:dyDescent="0.25">
      <c r="C96" s="116"/>
      <c r="D96" s="117"/>
      <c r="E96" s="116"/>
      <c r="F96" s="116"/>
      <c r="H96" s="118"/>
      <c r="J96" s="118"/>
      <c r="L96" s="118"/>
      <c r="N96" s="119" t="s">
        <v>98</v>
      </c>
      <c r="O96" s="119" t="s">
        <v>96</v>
      </c>
      <c r="P96" s="119">
        <v>9466</v>
      </c>
      <c r="Q96" s="119"/>
      <c r="R96" s="119"/>
    </row>
    <row r="97" spans="2:27" ht="54.75" thickBot="1" x14ac:dyDescent="0.35">
      <c r="B97" s="18" t="s">
        <v>0</v>
      </c>
      <c r="C97" s="41" t="s">
        <v>1</v>
      </c>
      <c r="D97" s="14" t="s">
        <v>35</v>
      </c>
      <c r="E97" s="14" t="s">
        <v>36</v>
      </c>
      <c r="F97" s="14" t="s">
        <v>37</v>
      </c>
      <c r="G97" s="14" t="s">
        <v>26</v>
      </c>
      <c r="H97" s="32" t="s">
        <v>25</v>
      </c>
      <c r="I97" s="26" t="s">
        <v>12</v>
      </c>
      <c r="J97" s="61" t="s">
        <v>9</v>
      </c>
      <c r="K97" s="5"/>
      <c r="L97" s="58" t="s">
        <v>8</v>
      </c>
      <c r="M97" s="5"/>
      <c r="N97" s="64" t="s">
        <v>97</v>
      </c>
      <c r="O97" s="65" t="s">
        <v>67</v>
      </c>
      <c r="P97" s="65" t="s">
        <v>69</v>
      </c>
      <c r="Q97" s="108"/>
      <c r="R97" s="112"/>
      <c r="S97" s="5"/>
      <c r="T97" s="41" t="s">
        <v>15</v>
      </c>
      <c r="U97" s="14" t="s">
        <v>16</v>
      </c>
      <c r="V97" s="14" t="s">
        <v>17</v>
      </c>
      <c r="W97" s="14" t="s">
        <v>18</v>
      </c>
      <c r="X97" s="42" t="s">
        <v>19</v>
      </c>
      <c r="Y97" s="5"/>
      <c r="Z97" s="5"/>
      <c r="AA97" s="5"/>
    </row>
    <row r="98" spans="2:27" ht="15" thickBot="1" x14ac:dyDescent="0.35">
      <c r="B98" s="47">
        <v>43405</v>
      </c>
      <c r="C98" s="62">
        <v>50000</v>
      </c>
      <c r="D98" s="48">
        <v>5</v>
      </c>
      <c r="E98" s="49"/>
      <c r="F98" s="48">
        <f t="shared" ref="F98" si="70">C98*(D98)</f>
        <v>250000</v>
      </c>
      <c r="G98" s="50">
        <v>25</v>
      </c>
      <c r="H98" s="51">
        <f>(((F98*G98)/1000))</f>
        <v>6250</v>
      </c>
      <c r="I98" s="63">
        <v>3598</v>
      </c>
      <c r="J98" s="63">
        <f>Z98-I98</f>
        <v>-73</v>
      </c>
      <c r="K98" s="6"/>
      <c r="L98" s="59">
        <f>L95+J98</f>
        <v>-47411.320000000007</v>
      </c>
      <c r="M98" s="6"/>
      <c r="N98" s="67">
        <v>25</v>
      </c>
      <c r="O98" s="68">
        <v>25</v>
      </c>
      <c r="P98" s="68">
        <v>28</v>
      </c>
      <c r="Q98" s="109"/>
      <c r="R98" s="113"/>
      <c r="S98" s="46"/>
      <c r="T98" s="53">
        <f>(N98*35000)/1000</f>
        <v>875</v>
      </c>
      <c r="U98" s="53">
        <f t="shared" ref="U98" si="71">(O98*$C98)/1000</f>
        <v>1250</v>
      </c>
      <c r="V98" s="53">
        <f t="shared" ref="V98" si="72">(P98*$C98)/1000</f>
        <v>1400</v>
      </c>
      <c r="W98" s="53">
        <f t="shared" ref="W98" si="73">(Q98*$C98)/1000</f>
        <v>0</v>
      </c>
      <c r="X98" s="53">
        <f>(R98*$C98)/1000</f>
        <v>0</v>
      </c>
      <c r="Y98" s="6"/>
      <c r="Z98" s="55">
        <f>SUM(T98:Y98)</f>
        <v>3525</v>
      </c>
      <c r="AA98" s="6"/>
    </row>
    <row r="99" spans="2:27" s="115" customFormat="1" ht="13.5" thickBot="1" x14ac:dyDescent="0.25">
      <c r="C99" s="116"/>
      <c r="D99" s="117"/>
      <c r="E99" s="116"/>
      <c r="F99" s="116"/>
      <c r="H99" s="118"/>
      <c r="J99" s="118"/>
      <c r="L99" s="118"/>
      <c r="N99" s="119">
        <v>4637</v>
      </c>
      <c r="O99" s="119">
        <v>11222</v>
      </c>
      <c r="P99" s="119"/>
      <c r="Q99" s="119"/>
      <c r="R99" s="119"/>
    </row>
    <row r="100" spans="2:27" ht="54.75" thickBot="1" x14ac:dyDescent="0.35">
      <c r="B100" s="18" t="s">
        <v>0</v>
      </c>
      <c r="C100" s="41" t="s">
        <v>1</v>
      </c>
      <c r="D100" s="14" t="s">
        <v>35</v>
      </c>
      <c r="E100" s="14" t="s">
        <v>36</v>
      </c>
      <c r="F100" s="14" t="s">
        <v>37</v>
      </c>
      <c r="G100" s="14" t="s">
        <v>26</v>
      </c>
      <c r="H100" s="32" t="s">
        <v>25</v>
      </c>
      <c r="I100" s="26" t="s">
        <v>12</v>
      </c>
      <c r="J100" s="61" t="s">
        <v>9</v>
      </c>
      <c r="K100" s="5"/>
      <c r="L100" s="58" t="s">
        <v>8</v>
      </c>
      <c r="M100" s="5"/>
      <c r="N100" s="64" t="s">
        <v>20</v>
      </c>
      <c r="O100" s="65" t="s">
        <v>67</v>
      </c>
      <c r="P100" s="108"/>
      <c r="Q100" s="108"/>
      <c r="R100" s="112"/>
      <c r="S100" s="5"/>
      <c r="T100" s="41" t="s">
        <v>15</v>
      </c>
      <c r="U100" s="14" t="s">
        <v>16</v>
      </c>
      <c r="V100" s="14" t="s">
        <v>17</v>
      </c>
      <c r="W100" s="14" t="s">
        <v>18</v>
      </c>
      <c r="X100" s="42" t="s">
        <v>19</v>
      </c>
      <c r="Y100" s="5"/>
      <c r="Z100" s="5"/>
      <c r="AA100" s="5"/>
    </row>
    <row r="101" spans="2:27" ht="15" thickBot="1" x14ac:dyDescent="0.35">
      <c r="B101" s="47">
        <v>43435</v>
      </c>
      <c r="C101" s="62">
        <v>50000</v>
      </c>
      <c r="D101" s="48">
        <v>5</v>
      </c>
      <c r="E101" s="49"/>
      <c r="F101" s="48">
        <f t="shared" ref="F101" si="74">C101*(D101)</f>
        <v>250000</v>
      </c>
      <c r="G101" s="50">
        <v>25</v>
      </c>
      <c r="H101" s="51">
        <f>(((F101*G101)/1000))</f>
        <v>6250</v>
      </c>
      <c r="I101" s="63">
        <v>3532</v>
      </c>
      <c r="J101" s="63">
        <f>Z101-I101</f>
        <v>-662</v>
      </c>
      <c r="K101" s="6"/>
      <c r="L101" s="59">
        <f t="shared" ref="L101" si="75">L98+J101</f>
        <v>-48073.320000000007</v>
      </c>
      <c r="M101" s="6"/>
      <c r="N101" s="67">
        <v>32.4</v>
      </c>
      <c r="O101" s="68">
        <v>25</v>
      </c>
      <c r="P101" s="109"/>
      <c r="Q101" s="109"/>
      <c r="R101" s="113"/>
      <c r="S101" s="46"/>
      <c r="T101" s="53">
        <f>(N101*$C101)/1000</f>
        <v>1620</v>
      </c>
      <c r="U101" s="53">
        <f t="shared" ref="U101" si="76">(O101*$C101)/1000</f>
        <v>1250</v>
      </c>
      <c r="V101" s="53">
        <f t="shared" ref="V101" si="77">(P101*$C101)/1000</f>
        <v>0</v>
      </c>
      <c r="W101" s="53">
        <f t="shared" ref="W101" si="78">(Q101*$C101)/1000</f>
        <v>0</v>
      </c>
      <c r="X101" s="53">
        <f t="shared" ref="X101" si="79">(R101*$C101)/1000</f>
        <v>0</v>
      </c>
      <c r="Y101" s="6"/>
      <c r="Z101" s="55">
        <f>SUM(T101:Y101)</f>
        <v>2870</v>
      </c>
      <c r="AA101" s="6"/>
    </row>
    <row r="102" spans="2:27" ht="15" thickBot="1" x14ac:dyDescent="0.35"/>
    <row r="103" spans="2:27" ht="16.5" thickBot="1" x14ac:dyDescent="0.35">
      <c r="B103" s="71" t="s">
        <v>41</v>
      </c>
      <c r="C103" s="72">
        <f>SUM(C69:C101)</f>
        <v>550000</v>
      </c>
      <c r="D103" s="73">
        <v>5</v>
      </c>
      <c r="E103" s="74"/>
      <c r="F103" s="73">
        <f>SUM(F69:F101)</f>
        <v>1750000</v>
      </c>
      <c r="G103" s="75">
        <v>25</v>
      </c>
      <c r="H103" s="76">
        <f>SUM(H69:H101)</f>
        <v>43750</v>
      </c>
      <c r="I103" s="77">
        <f>SUM(I69:I101)</f>
        <v>27162.84</v>
      </c>
      <c r="J103" s="78">
        <f>SUM(J69:J101)</f>
        <v>2223.1600000000003</v>
      </c>
      <c r="K103" s="6"/>
      <c r="L103" s="60">
        <f>L101</f>
        <v>-48073.320000000007</v>
      </c>
    </row>
    <row r="104" spans="2:27" ht="15" thickBot="1" x14ac:dyDescent="0.35">
      <c r="N104" s="119">
        <v>10548</v>
      </c>
      <c r="O104" s="119">
        <v>7557</v>
      </c>
    </row>
    <row r="105" spans="2:27" ht="54.75" thickBot="1" x14ac:dyDescent="0.35">
      <c r="B105" s="18" t="s">
        <v>0</v>
      </c>
      <c r="C105" s="41" t="s">
        <v>1</v>
      </c>
      <c r="D105" s="14" t="s">
        <v>35</v>
      </c>
      <c r="E105" s="14" t="s">
        <v>36</v>
      </c>
      <c r="F105" s="14" t="s">
        <v>37</v>
      </c>
      <c r="G105" s="14" t="s">
        <v>26</v>
      </c>
      <c r="H105" s="32" t="s">
        <v>25</v>
      </c>
      <c r="I105" s="26" t="s">
        <v>12</v>
      </c>
      <c r="J105" s="61" t="s">
        <v>9</v>
      </c>
      <c r="K105" s="5"/>
      <c r="L105" s="58" t="s">
        <v>8</v>
      </c>
      <c r="M105" s="5"/>
      <c r="N105" s="64" t="s">
        <v>100</v>
      </c>
      <c r="O105" s="65" t="s">
        <v>101</v>
      </c>
      <c r="P105" s="108"/>
      <c r="Q105" s="108"/>
      <c r="R105" s="112"/>
      <c r="S105" s="5"/>
      <c r="T105" s="41" t="s">
        <v>15</v>
      </c>
      <c r="U105" s="14" t="s">
        <v>16</v>
      </c>
      <c r="V105" s="14" t="s">
        <v>17</v>
      </c>
      <c r="W105" s="14" t="s">
        <v>18</v>
      </c>
      <c r="X105" s="42" t="s">
        <v>19</v>
      </c>
      <c r="Y105" s="5"/>
      <c r="Z105" s="5"/>
      <c r="AA105" s="5"/>
    </row>
    <row r="106" spans="2:27" ht="15" thickBot="1" x14ac:dyDescent="0.35">
      <c r="B106" s="47">
        <v>43466</v>
      </c>
      <c r="C106" s="62">
        <v>50000</v>
      </c>
      <c r="D106" s="48">
        <v>5</v>
      </c>
      <c r="E106" s="49"/>
      <c r="F106" s="48">
        <f t="shared" ref="F106" si="80">C106*(D106)</f>
        <v>250000</v>
      </c>
      <c r="G106" s="50">
        <v>25</v>
      </c>
      <c r="H106" s="51">
        <f>(((F106*G106)/1000))</f>
        <v>6250</v>
      </c>
      <c r="I106" s="63">
        <v>3425</v>
      </c>
      <c r="J106" s="63">
        <f>Z106-I106</f>
        <v>-1180</v>
      </c>
      <c r="K106" s="6"/>
      <c r="L106" s="59">
        <f t="shared" ref="L106" si="81">L103+J106</f>
        <v>-49253.320000000007</v>
      </c>
      <c r="M106" s="6"/>
      <c r="N106" s="67">
        <v>32.4</v>
      </c>
      <c r="O106" s="68">
        <v>25</v>
      </c>
      <c r="P106" s="109"/>
      <c r="Q106" s="109"/>
      <c r="R106" s="113"/>
      <c r="S106" s="46"/>
      <c r="T106" s="53">
        <f>(N106*$C106)/1000</f>
        <v>1620</v>
      </c>
      <c r="U106" s="53">
        <f>(O106*$C106)/1000*0.5</f>
        <v>625</v>
      </c>
      <c r="V106" s="53">
        <f t="shared" ref="V106" si="82">(P106*$C106)/1000</f>
        <v>0</v>
      </c>
      <c r="W106" s="53">
        <f t="shared" ref="W106" si="83">(Q106*$C106)/1000</f>
        <v>0</v>
      </c>
      <c r="X106" s="53">
        <f t="shared" ref="X106" si="84">(R106*$C106)/1000</f>
        <v>0</v>
      </c>
      <c r="Y106" s="6"/>
      <c r="Z106" s="55">
        <f>SUM(T106:Y106)</f>
        <v>2245</v>
      </c>
      <c r="AA106" s="6"/>
    </row>
    <row r="107" spans="2:27" ht="15" thickBot="1" x14ac:dyDescent="0.35">
      <c r="N107" s="119">
        <v>10207</v>
      </c>
      <c r="O107" s="119">
        <v>7550</v>
      </c>
      <c r="P107" s="119">
        <v>11259</v>
      </c>
      <c r="Q107" s="119"/>
      <c r="R107" s="119"/>
    </row>
    <row r="108" spans="2:27" ht="54.75" thickBot="1" x14ac:dyDescent="0.35">
      <c r="B108" s="18" t="s">
        <v>0</v>
      </c>
      <c r="C108" s="41" t="s">
        <v>1</v>
      </c>
      <c r="D108" s="14" t="s">
        <v>35</v>
      </c>
      <c r="E108" s="14" t="s">
        <v>36</v>
      </c>
      <c r="F108" s="14" t="s">
        <v>37</v>
      </c>
      <c r="G108" s="14" t="s">
        <v>26</v>
      </c>
      <c r="H108" s="32" t="s">
        <v>25</v>
      </c>
      <c r="I108" s="26" t="s">
        <v>12</v>
      </c>
      <c r="J108" s="61" t="s">
        <v>9</v>
      </c>
      <c r="K108" s="5"/>
      <c r="L108" s="58" t="s">
        <v>8</v>
      </c>
      <c r="M108" s="5"/>
      <c r="N108" s="64" t="s">
        <v>73</v>
      </c>
      <c r="O108" s="65" t="s">
        <v>67</v>
      </c>
      <c r="P108" s="65" t="s">
        <v>32</v>
      </c>
      <c r="Q108" s="108"/>
      <c r="R108" s="112"/>
      <c r="S108" s="5"/>
      <c r="T108" s="41" t="s">
        <v>15</v>
      </c>
      <c r="U108" s="14" t="s">
        <v>16</v>
      </c>
      <c r="V108" s="14" t="s">
        <v>17</v>
      </c>
      <c r="W108" s="14" t="s">
        <v>18</v>
      </c>
      <c r="X108" s="42" t="s">
        <v>19</v>
      </c>
      <c r="Y108" s="5"/>
      <c r="Z108" s="5"/>
      <c r="AA108" s="5"/>
    </row>
    <row r="109" spans="2:27" ht="15" thickBot="1" x14ac:dyDescent="0.35">
      <c r="B109" s="47">
        <v>43497</v>
      </c>
      <c r="C109" s="62">
        <v>50000</v>
      </c>
      <c r="D109" s="48">
        <v>5</v>
      </c>
      <c r="E109" s="49"/>
      <c r="F109" s="48">
        <f t="shared" ref="F109" si="85">C109*(D109)</f>
        <v>250000</v>
      </c>
      <c r="G109" s="50">
        <v>25</v>
      </c>
      <c r="H109" s="51">
        <f>(((F109*G109)/1000))</f>
        <v>6250</v>
      </c>
      <c r="I109" s="63">
        <v>3692</v>
      </c>
      <c r="J109" s="63">
        <f>Z109-I109</f>
        <v>-282</v>
      </c>
      <c r="K109" s="6"/>
      <c r="L109" s="59">
        <f t="shared" ref="L109" si="86">L106+J109</f>
        <v>-49535.320000000007</v>
      </c>
      <c r="M109" s="6"/>
      <c r="N109" s="67">
        <v>25.2</v>
      </c>
      <c r="O109" s="68">
        <v>25</v>
      </c>
      <c r="P109" s="68">
        <v>18</v>
      </c>
      <c r="Q109" s="109"/>
      <c r="R109" s="113"/>
      <c r="S109" s="46"/>
      <c r="T109" s="53">
        <f>(N109*$C109)/1000</f>
        <v>1260</v>
      </c>
      <c r="U109" s="53">
        <f>(O109*$C109)/1000</f>
        <v>1250</v>
      </c>
      <c r="V109" s="53">
        <f t="shared" ref="V109" si="87">(P109*$C109)/1000</f>
        <v>900</v>
      </c>
      <c r="W109" s="53">
        <f t="shared" ref="W109" si="88">(Q109*$C109)/1000</f>
        <v>0</v>
      </c>
      <c r="X109" s="53">
        <f t="shared" ref="X109" si="89">(R109*$C109)/1000</f>
        <v>0</v>
      </c>
      <c r="Y109" s="6"/>
      <c r="Z109" s="55">
        <f>SUM(T109:Y109)</f>
        <v>3410</v>
      </c>
      <c r="AA109" s="6"/>
    </row>
    <row r="110" spans="2:27" ht="15" thickBot="1" x14ac:dyDescent="0.35"/>
    <row r="111" spans="2:27" ht="54.75" thickBot="1" x14ac:dyDescent="0.35">
      <c r="B111" s="163" t="s">
        <v>0</v>
      </c>
      <c r="C111" s="164" t="s">
        <v>1</v>
      </c>
      <c r="D111" s="165" t="s">
        <v>35</v>
      </c>
      <c r="E111" s="165" t="s">
        <v>36</v>
      </c>
      <c r="F111" s="165" t="s">
        <v>37</v>
      </c>
      <c r="G111" s="165" t="s">
        <v>26</v>
      </c>
      <c r="H111" s="166" t="s">
        <v>25</v>
      </c>
      <c r="I111" s="167" t="s">
        <v>12</v>
      </c>
      <c r="J111" s="168" t="s">
        <v>9</v>
      </c>
      <c r="K111" s="5"/>
      <c r="L111" s="58" t="s">
        <v>8</v>
      </c>
      <c r="M111" s="5"/>
      <c r="N111" s="64"/>
      <c r="O111" s="65"/>
      <c r="P111" s="65"/>
      <c r="Q111" s="108"/>
      <c r="R111" s="112"/>
      <c r="S111" s="5"/>
      <c r="T111" s="41" t="s">
        <v>15</v>
      </c>
      <c r="U111" s="14" t="s">
        <v>16</v>
      </c>
      <c r="V111" s="14" t="s">
        <v>17</v>
      </c>
      <c r="W111" s="14" t="s">
        <v>18</v>
      </c>
      <c r="X111" s="42" t="s">
        <v>19</v>
      </c>
      <c r="Y111" s="5"/>
      <c r="Z111" s="5"/>
      <c r="AA111" s="5"/>
    </row>
    <row r="112" spans="2:27" ht="15" thickBot="1" x14ac:dyDescent="0.35">
      <c r="B112" s="169">
        <v>43525</v>
      </c>
      <c r="C112" s="170">
        <v>50000</v>
      </c>
      <c r="D112" s="171">
        <v>5</v>
      </c>
      <c r="E112" s="172"/>
      <c r="F112" s="171">
        <f t="shared" ref="F112" si="90">C112*(D112)</f>
        <v>250000</v>
      </c>
      <c r="G112" s="173">
        <v>25</v>
      </c>
      <c r="H112" s="174">
        <f>(((F112*G112)/1000))</f>
        <v>6250</v>
      </c>
      <c r="I112" s="175"/>
      <c r="J112" s="175"/>
      <c r="K112" s="6"/>
      <c r="L112" s="59">
        <f t="shared" ref="L112" si="91">L109+J112</f>
        <v>-49535.320000000007</v>
      </c>
      <c r="M112" s="6"/>
      <c r="N112" s="67"/>
      <c r="O112" s="68"/>
      <c r="P112" s="68"/>
      <c r="Q112" s="109"/>
      <c r="R112" s="113"/>
      <c r="S112" s="46"/>
      <c r="T112" s="53">
        <f>(N112*$C112)/1000</f>
        <v>0</v>
      </c>
      <c r="U112" s="53">
        <f>(O112*$C112)/1000</f>
        <v>0</v>
      </c>
      <c r="V112" s="53">
        <f t="shared" ref="V112" si="92">(P112*$C112)/1000</f>
        <v>0</v>
      </c>
      <c r="W112" s="53">
        <f t="shared" ref="W112" si="93">(Q112*$C112)/1000</f>
        <v>0</v>
      </c>
      <c r="X112" s="53">
        <f t="shared" ref="X112" si="94">(R112*$C112)/1000</f>
        <v>0</v>
      </c>
      <c r="Y112" s="6"/>
      <c r="Z112" s="55">
        <f>SUM(T112:Y112)</f>
        <v>0</v>
      </c>
      <c r="AA112" s="6"/>
    </row>
    <row r="113" spans="2:27" ht="15" thickBot="1" x14ac:dyDescent="0.35">
      <c r="N113" s="119">
        <v>12120</v>
      </c>
      <c r="O113" s="119">
        <v>11973</v>
      </c>
      <c r="P113" s="119">
        <v>12075</v>
      </c>
      <c r="Q113" s="119">
        <v>12129</v>
      </c>
    </row>
    <row r="114" spans="2:27" ht="54.75" thickBot="1" x14ac:dyDescent="0.35">
      <c r="B114" s="18" t="s">
        <v>0</v>
      </c>
      <c r="C114" s="41" t="s">
        <v>1</v>
      </c>
      <c r="D114" s="14" t="s">
        <v>35</v>
      </c>
      <c r="E114" s="14" t="s">
        <v>36</v>
      </c>
      <c r="F114" s="14" t="s">
        <v>37</v>
      </c>
      <c r="G114" s="14" t="s">
        <v>26</v>
      </c>
      <c r="H114" s="32" t="s">
        <v>25</v>
      </c>
      <c r="I114" s="26" t="s">
        <v>102</v>
      </c>
      <c r="J114" s="61" t="s">
        <v>9</v>
      </c>
      <c r="K114" s="5"/>
      <c r="L114" s="58" t="s">
        <v>8</v>
      </c>
      <c r="M114" s="5"/>
      <c r="N114" s="64" t="s">
        <v>103</v>
      </c>
      <c r="O114" s="65" t="s">
        <v>104</v>
      </c>
      <c r="P114" s="65" t="s">
        <v>105</v>
      </c>
      <c r="Q114" s="65" t="s">
        <v>106</v>
      </c>
      <c r="R114" s="112"/>
      <c r="S114" s="5"/>
      <c r="T114" s="41" t="s">
        <v>15</v>
      </c>
      <c r="U114" s="14" t="s">
        <v>16</v>
      </c>
      <c r="V114" s="14" t="s">
        <v>17</v>
      </c>
      <c r="W114" s="14" t="s">
        <v>18</v>
      </c>
      <c r="X114" s="42" t="s">
        <v>19</v>
      </c>
      <c r="Y114" s="5"/>
      <c r="Z114" s="5"/>
      <c r="AA114" s="5"/>
    </row>
    <row r="115" spans="2:27" ht="15" thickBot="1" x14ac:dyDescent="0.35">
      <c r="B115" s="47">
        <v>43556</v>
      </c>
      <c r="C115" s="62">
        <v>50000</v>
      </c>
      <c r="D115" s="48">
        <v>5</v>
      </c>
      <c r="E115" s="49"/>
      <c r="F115" s="48">
        <f t="shared" ref="F115" si="95">C115*(D115)</f>
        <v>250000</v>
      </c>
      <c r="G115" s="50">
        <v>25</v>
      </c>
      <c r="H115" s="51">
        <f>(((F115*G115)/1000))</f>
        <v>6250</v>
      </c>
      <c r="I115" s="63">
        <v>3650</v>
      </c>
      <c r="J115" s="63">
        <f>Z115-I115</f>
        <v>0</v>
      </c>
      <c r="K115" s="6"/>
      <c r="L115" s="59">
        <f t="shared" ref="L115" si="96">L112+J115</f>
        <v>-49535.320000000007</v>
      </c>
      <c r="M115" s="6"/>
      <c r="N115" s="67">
        <v>18.25</v>
      </c>
      <c r="O115" s="68">
        <v>18.25</v>
      </c>
      <c r="P115" s="68">
        <v>18.25</v>
      </c>
      <c r="Q115" s="68">
        <v>18.25</v>
      </c>
      <c r="R115" s="113"/>
      <c r="S115" s="46"/>
      <c r="T115" s="53">
        <f>(N115*$C115)/1000</f>
        <v>912.5</v>
      </c>
      <c r="U115" s="53">
        <f>(O115*$C115)/1000</f>
        <v>912.5</v>
      </c>
      <c r="V115" s="53">
        <f t="shared" ref="V115" si="97">(P115*$C115)/1000</f>
        <v>912.5</v>
      </c>
      <c r="W115" s="53">
        <f t="shared" ref="W115" si="98">(Q115*$C115)/1000</f>
        <v>912.5</v>
      </c>
      <c r="X115" s="53">
        <f t="shared" ref="X115" si="99">(R115*$C115)/1000</f>
        <v>0</v>
      </c>
      <c r="Y115" s="6"/>
      <c r="Z115" s="55">
        <f>SUM(T115:Y115)</f>
        <v>3650</v>
      </c>
      <c r="AA115" s="6"/>
    </row>
  </sheetData>
  <mergeCells count="3">
    <mergeCell ref="D2:F3"/>
    <mergeCell ref="N3:R3"/>
    <mergeCell ref="T3:X3"/>
  </mergeCells>
  <printOptions horizontalCentered="1"/>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PIP no env. &amp; inc. sample</vt:lpstr>
      <vt:lpstr>PIP (no Envelope)</vt:lpstr>
      <vt:lpstr>2017 PIP Analysis</vt:lpstr>
      <vt:lpstr> PIP Actuals</vt:lpstr>
      <vt:lpstr>' PIP Actuals'!Print_Area</vt:lpstr>
      <vt:lpstr>'PIP (no Envelope)'!Print_Area</vt:lpstr>
      <vt:lpstr>'PIP no env. &amp; inc. sample'!Print_Area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Bartys, Sales Director - The Response Team</dc:creator>
  <cp:lastModifiedBy>Ryan Rager</cp:lastModifiedBy>
  <cp:lastPrinted>2016-09-06T09:38:05Z</cp:lastPrinted>
  <dcterms:created xsi:type="dcterms:W3CDTF">2015-08-17T10:47:02Z</dcterms:created>
  <dcterms:modified xsi:type="dcterms:W3CDTF">2019-03-28T14:54:33Z</dcterms:modified>
</cp:coreProperties>
</file>